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0" yWindow="0" windowWidth="15600" windowHeight="7755" tabRatio="791"/>
  </bookViews>
  <sheets>
    <sheet name="REKOD PRESTASI MURID" sheetId="21" r:id="rId1"/>
    <sheet name="LAPORAN MURID (INDIVIDU)" sheetId="22" r:id="rId2"/>
    <sheet name="DATA PERNYATAAN TAHAP PGUASAAN " sheetId="5" state="hidden" r:id="rId3"/>
    <sheet name="GRAF PELAPORAN" sheetId="23" r:id="rId4"/>
    <sheet name="Gred Variation" sheetId="24" state="hidden" r:id="rId5"/>
  </sheets>
  <definedNames>
    <definedName name="_xlnm.Print_Area" localSheetId="2">'DATA PERNYATAAN TAHAP PGUASAAN '!$A$1:$B$10</definedName>
    <definedName name="_xlnm.Print_Area" localSheetId="1">'LAPORAN MURID (INDIVIDU)'!$A$1:$G$46</definedName>
    <definedName name="_xlnm.Print_Area" localSheetId="0">'REKOD PRESTASI MURID'!$A$1:$AY$84</definedName>
    <definedName name="_xlnm.Print_Titles" localSheetId="0">'REKOD PRESTASI MURID'!$B:$E,'REKOD PRESTASI MURID'!$11:$11</definedName>
  </definedNames>
  <calcPr calcId="125725"/>
</workbook>
</file>

<file path=xl/calcChain.xml><?xml version="1.0" encoding="utf-8"?>
<calcChain xmlns="http://schemas.openxmlformats.org/spreadsheetml/2006/main">
  <c r="D8" i="22"/>
  <c r="G96" i="23" l="1"/>
  <c r="H83"/>
  <c r="G83"/>
  <c r="F83"/>
  <c r="E83"/>
  <c r="D83"/>
  <c r="C83"/>
  <c r="G78"/>
  <c r="H65"/>
  <c r="G65"/>
  <c r="F65"/>
  <c r="E65"/>
  <c r="D65"/>
  <c r="C65"/>
  <c r="B63"/>
  <c r="O60"/>
  <c r="G60"/>
  <c r="P47"/>
  <c r="O47"/>
  <c r="N47"/>
  <c r="M47"/>
  <c r="L47"/>
  <c r="K47"/>
  <c r="H47"/>
  <c r="G47"/>
  <c r="F47"/>
  <c r="E47"/>
  <c r="D47"/>
  <c r="C47"/>
  <c r="J45"/>
  <c r="B45"/>
  <c r="G42"/>
  <c r="H29"/>
  <c r="G29"/>
  <c r="F29"/>
  <c r="E29"/>
  <c r="D29"/>
  <c r="C29"/>
  <c r="B27"/>
  <c r="O23"/>
  <c r="G23"/>
  <c r="P10"/>
  <c r="O10"/>
  <c r="N10"/>
  <c r="M10"/>
  <c r="L10"/>
  <c r="K10"/>
  <c r="H10"/>
  <c r="G10"/>
  <c r="F10"/>
  <c r="E10"/>
  <c r="D10"/>
  <c r="C10"/>
  <c r="J8"/>
  <c r="B8"/>
  <c r="A1"/>
  <c r="I66" i="22"/>
  <c r="I65"/>
  <c r="J64"/>
  <c r="I64"/>
  <c r="J63"/>
  <c r="I63"/>
  <c r="J62"/>
  <c r="I62"/>
  <c r="J61"/>
  <c r="I61"/>
  <c r="J60"/>
  <c r="I60"/>
  <c r="J59"/>
  <c r="I59"/>
  <c r="J58"/>
  <c r="I58"/>
  <c r="J57"/>
  <c r="I57"/>
  <c r="J56"/>
  <c r="I56"/>
  <c r="J55"/>
  <c r="I55"/>
  <c r="J54"/>
  <c r="I54"/>
  <c r="J53"/>
  <c r="I53"/>
  <c r="J52"/>
  <c r="I52"/>
  <c r="J51"/>
  <c r="I51"/>
  <c r="J50"/>
  <c r="I50"/>
  <c r="J49"/>
  <c r="I49"/>
  <c r="J48"/>
  <c r="I48"/>
  <c r="J47"/>
  <c r="I47"/>
  <c r="J46"/>
  <c r="I46"/>
  <c r="J45"/>
  <c r="I45"/>
  <c r="J44"/>
  <c r="I44"/>
  <c r="J43"/>
  <c r="I43"/>
  <c r="F43"/>
  <c r="J42"/>
  <c r="I42"/>
  <c r="F42"/>
  <c r="B42"/>
  <c r="J41"/>
  <c r="I41"/>
  <c r="J40"/>
  <c r="I40"/>
  <c r="J39"/>
  <c r="I39"/>
  <c r="E39"/>
  <c r="F39" s="1"/>
  <c r="D39"/>
  <c r="J38"/>
  <c r="I38"/>
  <c r="E38"/>
  <c r="F38" s="1"/>
  <c r="D38"/>
  <c r="J37"/>
  <c r="I37"/>
  <c r="E37"/>
  <c r="F37" s="1"/>
  <c r="D37"/>
  <c r="J36"/>
  <c r="I36"/>
  <c r="E36"/>
  <c r="F36" s="1"/>
  <c r="D36"/>
  <c r="J35"/>
  <c r="I35"/>
  <c r="E35"/>
  <c r="F35" s="1"/>
  <c r="D35"/>
  <c r="J34"/>
  <c r="I34"/>
  <c r="E34"/>
  <c r="F34" s="1"/>
  <c r="D34"/>
  <c r="J33"/>
  <c r="I33"/>
  <c r="E33"/>
  <c r="F33" s="1"/>
  <c r="D33"/>
  <c r="J32"/>
  <c r="I32"/>
  <c r="E32"/>
  <c r="F32" s="1"/>
  <c r="D32"/>
  <c r="J31"/>
  <c r="I31"/>
  <c r="E31"/>
  <c r="F31" s="1"/>
  <c r="D31"/>
  <c r="J30"/>
  <c r="I30"/>
  <c r="E30"/>
  <c r="F30" s="1"/>
  <c r="D30"/>
  <c r="J29"/>
  <c r="I29"/>
  <c r="E29"/>
  <c r="F29" s="1"/>
  <c r="D29"/>
  <c r="J28"/>
  <c r="I28"/>
  <c r="E28"/>
  <c r="F28" s="1"/>
  <c r="D28"/>
  <c r="J27"/>
  <c r="I27"/>
  <c r="E27"/>
  <c r="F27" s="1"/>
  <c r="D27"/>
  <c r="J26"/>
  <c r="I26"/>
  <c r="E26"/>
  <c r="F26" s="1"/>
  <c r="D26"/>
  <c r="J25"/>
  <c r="I25"/>
  <c r="E25"/>
  <c r="F25" s="1"/>
  <c r="D25"/>
  <c r="J24"/>
  <c r="I24"/>
  <c r="E24"/>
  <c r="F24" s="1"/>
  <c r="D24"/>
  <c r="J23"/>
  <c r="I23"/>
  <c r="E23"/>
  <c r="F23" s="1"/>
  <c r="D23"/>
  <c r="J22"/>
  <c r="I22"/>
  <c r="E22"/>
  <c r="F22" s="1"/>
  <c r="D22"/>
  <c r="J21"/>
  <c r="I21"/>
  <c r="E21"/>
  <c r="F21" s="1"/>
  <c r="D21"/>
  <c r="J20"/>
  <c r="I20"/>
  <c r="E20"/>
  <c r="F20" s="1"/>
  <c r="D20"/>
  <c r="J19"/>
  <c r="I19"/>
  <c r="J18"/>
  <c r="I18"/>
  <c r="J17"/>
  <c r="I17"/>
  <c r="J16"/>
  <c r="I16"/>
  <c r="B16"/>
  <c r="J15"/>
  <c r="I15"/>
  <c r="E15"/>
  <c r="E17" s="1"/>
  <c r="B15"/>
  <c r="J14"/>
  <c r="I14"/>
  <c r="J13"/>
  <c r="I13"/>
  <c r="J12"/>
  <c r="I12"/>
  <c r="D12"/>
  <c r="J11"/>
  <c r="I11"/>
  <c r="D11"/>
  <c r="J10"/>
  <c r="I10"/>
  <c r="D10"/>
  <c r="J9"/>
  <c r="I9"/>
  <c r="D9"/>
  <c r="J8"/>
  <c r="I8"/>
  <c r="J7"/>
  <c r="I7"/>
  <c r="B6"/>
  <c r="B4"/>
  <c r="B3"/>
  <c r="B2"/>
  <c r="B1"/>
  <c r="C78" i="21"/>
  <c r="B44" i="22" s="1"/>
  <c r="X71" i="21"/>
  <c r="W71"/>
  <c r="V71"/>
  <c r="U71"/>
  <c r="T71"/>
  <c r="S71"/>
  <c r="R71"/>
  <c r="Q71"/>
  <c r="P71"/>
  <c r="L71"/>
  <c r="E71"/>
  <c r="X70"/>
  <c r="W70"/>
  <c r="V70"/>
  <c r="U70"/>
  <c r="T70"/>
  <c r="S70"/>
  <c r="R70"/>
  <c r="Q70"/>
  <c r="P70"/>
  <c r="L70"/>
  <c r="E70"/>
  <c r="X69"/>
  <c r="W69"/>
  <c r="V69"/>
  <c r="U69"/>
  <c r="T69"/>
  <c r="S69"/>
  <c r="R69"/>
  <c r="Q69"/>
  <c r="P69"/>
  <c r="L69"/>
  <c r="E69"/>
  <c r="X68"/>
  <c r="W68"/>
  <c r="V68"/>
  <c r="U68"/>
  <c r="T68"/>
  <c r="S68"/>
  <c r="R68"/>
  <c r="Q68"/>
  <c r="P68"/>
  <c r="L68"/>
  <c r="E68"/>
  <c r="X67"/>
  <c r="W67"/>
  <c r="V67"/>
  <c r="U67"/>
  <c r="T67"/>
  <c r="S67"/>
  <c r="R67"/>
  <c r="Q67"/>
  <c r="P67"/>
  <c r="L67"/>
  <c r="E67"/>
  <c r="X66"/>
  <c r="W66"/>
  <c r="V66"/>
  <c r="U66"/>
  <c r="T66"/>
  <c r="S66"/>
  <c r="R66"/>
  <c r="Q66"/>
  <c r="P66"/>
  <c r="L66"/>
  <c r="E66"/>
  <c r="X65"/>
  <c r="W65"/>
  <c r="V65"/>
  <c r="U65"/>
  <c r="T65"/>
  <c r="S65"/>
  <c r="R65"/>
  <c r="Q65"/>
  <c r="P65"/>
  <c r="L65"/>
  <c r="E65"/>
  <c r="X64"/>
  <c r="W64"/>
  <c r="V64"/>
  <c r="U64"/>
  <c r="T64"/>
  <c r="S64"/>
  <c r="R64"/>
  <c r="Q64"/>
  <c r="P64"/>
  <c r="L64"/>
  <c r="E64"/>
  <c r="X63"/>
  <c r="W63"/>
  <c r="V63"/>
  <c r="U63"/>
  <c r="T63"/>
  <c r="S63"/>
  <c r="R63"/>
  <c r="Q63"/>
  <c r="P63"/>
  <c r="L63"/>
  <c r="E63"/>
  <c r="X62"/>
  <c r="W62"/>
  <c r="V62"/>
  <c r="U62"/>
  <c r="T62"/>
  <c r="S62"/>
  <c r="R62"/>
  <c r="Q62"/>
  <c r="P62"/>
  <c r="L62"/>
  <c r="E62"/>
  <c r="X61"/>
  <c r="W61"/>
  <c r="V61"/>
  <c r="U61"/>
  <c r="T61"/>
  <c r="S61"/>
  <c r="R61"/>
  <c r="Q61"/>
  <c r="P61"/>
  <c r="L61"/>
  <c r="E61"/>
  <c r="X60"/>
  <c r="W60"/>
  <c r="V60"/>
  <c r="U60"/>
  <c r="T60"/>
  <c r="S60"/>
  <c r="R60"/>
  <c r="Q60"/>
  <c r="P60"/>
  <c r="L60"/>
  <c r="E60"/>
  <c r="X59"/>
  <c r="W59"/>
  <c r="V59"/>
  <c r="U59"/>
  <c r="T59"/>
  <c r="S59"/>
  <c r="R59"/>
  <c r="Q59"/>
  <c r="P59"/>
  <c r="L59"/>
  <c r="E59"/>
  <c r="X58"/>
  <c r="W58"/>
  <c r="V58"/>
  <c r="U58"/>
  <c r="T58"/>
  <c r="S58"/>
  <c r="R58"/>
  <c r="Q58"/>
  <c r="P58"/>
  <c r="L58"/>
  <c r="E58"/>
  <c r="X57"/>
  <c r="W57"/>
  <c r="V57"/>
  <c r="U57"/>
  <c r="T57"/>
  <c r="S57"/>
  <c r="R57"/>
  <c r="Q57"/>
  <c r="P57"/>
  <c r="L57"/>
  <c r="E57"/>
  <c r="X56"/>
  <c r="W56"/>
  <c r="V56"/>
  <c r="U56"/>
  <c r="T56"/>
  <c r="S56"/>
  <c r="R56"/>
  <c r="Q56"/>
  <c r="P56"/>
  <c r="L56"/>
  <c r="E56"/>
  <c r="X55"/>
  <c r="W55"/>
  <c r="V55"/>
  <c r="U55"/>
  <c r="T55"/>
  <c r="S55"/>
  <c r="R55"/>
  <c r="Q55"/>
  <c r="P55"/>
  <c r="L55"/>
  <c r="E55"/>
  <c r="X54"/>
  <c r="W54"/>
  <c r="V54"/>
  <c r="U54"/>
  <c r="T54"/>
  <c r="S54"/>
  <c r="R54"/>
  <c r="Q54"/>
  <c r="P54"/>
  <c r="L54"/>
  <c r="E54"/>
  <c r="X53"/>
  <c r="W53"/>
  <c r="V53"/>
  <c r="U53"/>
  <c r="T53"/>
  <c r="S53"/>
  <c r="R53"/>
  <c r="Q53"/>
  <c r="P53"/>
  <c r="L53"/>
  <c r="E53"/>
  <c r="X52"/>
  <c r="W52"/>
  <c r="V52"/>
  <c r="U52"/>
  <c r="T52"/>
  <c r="S52"/>
  <c r="R52"/>
  <c r="Q52"/>
  <c r="P52"/>
  <c r="L52"/>
  <c r="E52"/>
  <c r="X51"/>
  <c r="W51"/>
  <c r="V51"/>
  <c r="U51"/>
  <c r="T51"/>
  <c r="S51"/>
  <c r="R51"/>
  <c r="Q51"/>
  <c r="P51"/>
  <c r="L51"/>
  <c r="E51"/>
  <c r="X50"/>
  <c r="W50"/>
  <c r="V50"/>
  <c r="U50"/>
  <c r="T50"/>
  <c r="S50"/>
  <c r="R50"/>
  <c r="Q50"/>
  <c r="P50"/>
  <c r="L50"/>
  <c r="E50"/>
  <c r="X49"/>
  <c r="W49"/>
  <c r="V49"/>
  <c r="U49"/>
  <c r="T49"/>
  <c r="S49"/>
  <c r="R49"/>
  <c r="Q49"/>
  <c r="P49"/>
  <c r="L49"/>
  <c r="E49"/>
  <c r="X48"/>
  <c r="W48"/>
  <c r="V48"/>
  <c r="U48"/>
  <c r="T48"/>
  <c r="S48"/>
  <c r="R48"/>
  <c r="Q48"/>
  <c r="P48"/>
  <c r="L48"/>
  <c r="E48"/>
  <c r="X47"/>
  <c r="W47"/>
  <c r="V47"/>
  <c r="U47"/>
  <c r="T47"/>
  <c r="S47"/>
  <c r="R47"/>
  <c r="Q47"/>
  <c r="P47"/>
  <c r="L47"/>
  <c r="E47"/>
  <c r="X46"/>
  <c r="W46"/>
  <c r="V46"/>
  <c r="U46"/>
  <c r="T46"/>
  <c r="S46"/>
  <c r="R46"/>
  <c r="Q46"/>
  <c r="P46"/>
  <c r="L46"/>
  <c r="E46"/>
  <c r="X45"/>
  <c r="W45"/>
  <c r="V45"/>
  <c r="U45"/>
  <c r="T45"/>
  <c r="S45"/>
  <c r="R45"/>
  <c r="Q45"/>
  <c r="P45"/>
  <c r="L45"/>
  <c r="E45"/>
  <c r="X44"/>
  <c r="W44"/>
  <c r="V44"/>
  <c r="U44"/>
  <c r="T44"/>
  <c r="S44"/>
  <c r="R44"/>
  <c r="Q44"/>
  <c r="P44"/>
  <c r="L44"/>
  <c r="E44"/>
  <c r="X43"/>
  <c r="W43"/>
  <c r="V43"/>
  <c r="U43"/>
  <c r="T43"/>
  <c r="S43"/>
  <c r="R43"/>
  <c r="Q43"/>
  <c r="P43"/>
  <c r="L43"/>
  <c r="E43"/>
  <c r="X42"/>
  <c r="W42"/>
  <c r="V42"/>
  <c r="U42"/>
  <c r="T42"/>
  <c r="S42"/>
  <c r="R42"/>
  <c r="Q42"/>
  <c r="P42"/>
  <c r="L42"/>
  <c r="E42"/>
  <c r="X41"/>
  <c r="W41"/>
  <c r="V41"/>
  <c r="U41"/>
  <c r="T41"/>
  <c r="S41"/>
  <c r="R41"/>
  <c r="Q41"/>
  <c r="P41"/>
  <c r="L41"/>
  <c r="E41"/>
  <c r="X40"/>
  <c r="W40"/>
  <c r="V40"/>
  <c r="U40"/>
  <c r="T40"/>
  <c r="S40"/>
  <c r="R40"/>
  <c r="Q40"/>
  <c r="P40"/>
  <c r="L40"/>
  <c r="E40"/>
  <c r="X39"/>
  <c r="W39"/>
  <c r="V39"/>
  <c r="U39"/>
  <c r="T39"/>
  <c r="S39"/>
  <c r="R39"/>
  <c r="Q39"/>
  <c r="P39"/>
  <c r="L39"/>
  <c r="E39"/>
  <c r="X38"/>
  <c r="W38"/>
  <c r="V38"/>
  <c r="U38"/>
  <c r="T38"/>
  <c r="S38"/>
  <c r="R38"/>
  <c r="Q38"/>
  <c r="P38"/>
  <c r="L38"/>
  <c r="E38"/>
  <c r="X37"/>
  <c r="W37"/>
  <c r="V37"/>
  <c r="U37"/>
  <c r="T37"/>
  <c r="S37"/>
  <c r="R37"/>
  <c r="Q37"/>
  <c r="P37"/>
  <c r="L37"/>
  <c r="E37"/>
  <c r="X36"/>
  <c r="W36"/>
  <c r="V36"/>
  <c r="U36"/>
  <c r="T36"/>
  <c r="S36"/>
  <c r="R36"/>
  <c r="Q36"/>
  <c r="P36"/>
  <c r="L36"/>
  <c r="E36"/>
  <c r="X35"/>
  <c r="W35"/>
  <c r="V35"/>
  <c r="U35"/>
  <c r="T35"/>
  <c r="S35"/>
  <c r="R35"/>
  <c r="Q35"/>
  <c r="P35"/>
  <c r="L35"/>
  <c r="E35"/>
  <c r="X34"/>
  <c r="W34"/>
  <c r="V34"/>
  <c r="U34"/>
  <c r="T34"/>
  <c r="S34"/>
  <c r="R34"/>
  <c r="Q34"/>
  <c r="P34"/>
  <c r="L34"/>
  <c r="E34"/>
  <c r="X33"/>
  <c r="W33"/>
  <c r="V33"/>
  <c r="U33"/>
  <c r="T33"/>
  <c r="S33"/>
  <c r="R33"/>
  <c r="Q33"/>
  <c r="P33"/>
  <c r="L33"/>
  <c r="E33"/>
  <c r="X32"/>
  <c r="W32"/>
  <c r="V32"/>
  <c r="U32"/>
  <c r="T32"/>
  <c r="S32"/>
  <c r="R32"/>
  <c r="Q32"/>
  <c r="P32"/>
  <c r="L32"/>
  <c r="E32"/>
  <c r="X31"/>
  <c r="W31"/>
  <c r="V31"/>
  <c r="U31"/>
  <c r="T31"/>
  <c r="S31"/>
  <c r="R31"/>
  <c r="Q31"/>
  <c r="P31"/>
  <c r="L31"/>
  <c r="E31"/>
  <c r="X30"/>
  <c r="W30"/>
  <c r="V30"/>
  <c r="U30"/>
  <c r="T30"/>
  <c r="S30"/>
  <c r="R30"/>
  <c r="Q30"/>
  <c r="P30"/>
  <c r="L30"/>
  <c r="E30"/>
  <c r="X29"/>
  <c r="W29"/>
  <c r="V29"/>
  <c r="U29"/>
  <c r="T29"/>
  <c r="S29"/>
  <c r="R29"/>
  <c r="Q29"/>
  <c r="P29"/>
  <c r="L29"/>
  <c r="E29"/>
  <c r="X28"/>
  <c r="W28"/>
  <c r="V28"/>
  <c r="U28"/>
  <c r="T28"/>
  <c r="S28"/>
  <c r="R28"/>
  <c r="Q28"/>
  <c r="P28"/>
  <c r="L28"/>
  <c r="E28"/>
  <c r="X27"/>
  <c r="W27"/>
  <c r="V27"/>
  <c r="U27"/>
  <c r="T27"/>
  <c r="S27"/>
  <c r="R27"/>
  <c r="Q27"/>
  <c r="P27"/>
  <c r="L27"/>
  <c r="E27"/>
  <c r="X26"/>
  <c r="W26"/>
  <c r="V26"/>
  <c r="U26"/>
  <c r="T26"/>
  <c r="S26"/>
  <c r="R26"/>
  <c r="Q26"/>
  <c r="P26"/>
  <c r="L26"/>
  <c r="E26"/>
  <c r="X25"/>
  <c r="W25"/>
  <c r="V25"/>
  <c r="U25"/>
  <c r="T25"/>
  <c r="S25"/>
  <c r="R25"/>
  <c r="Q25"/>
  <c r="P25"/>
  <c r="L25"/>
  <c r="E25"/>
  <c r="X24"/>
  <c r="W24"/>
  <c r="V24"/>
  <c r="U24"/>
  <c r="T24"/>
  <c r="S24"/>
  <c r="R24"/>
  <c r="Q24"/>
  <c r="P24"/>
  <c r="L24"/>
  <c r="E24"/>
  <c r="X23"/>
  <c r="W23"/>
  <c r="V23"/>
  <c r="U23"/>
  <c r="T23"/>
  <c r="S23"/>
  <c r="R23"/>
  <c r="Q23"/>
  <c r="P23"/>
  <c r="L23"/>
  <c r="E23"/>
  <c r="X22"/>
  <c r="W22"/>
  <c r="V22"/>
  <c r="U22"/>
  <c r="T22"/>
  <c r="S22"/>
  <c r="R22"/>
  <c r="Q22"/>
  <c r="P22"/>
  <c r="L22"/>
  <c r="E22"/>
  <c r="X21"/>
  <c r="W21"/>
  <c r="V21"/>
  <c r="U21"/>
  <c r="T21"/>
  <c r="S21"/>
  <c r="R21"/>
  <c r="Q21"/>
  <c r="P21"/>
  <c r="L21"/>
  <c r="E21"/>
  <c r="X20"/>
  <c r="W20"/>
  <c r="V20"/>
  <c r="U20"/>
  <c r="T20"/>
  <c r="S20"/>
  <c r="R20"/>
  <c r="Q20"/>
  <c r="P20"/>
  <c r="L20"/>
  <c r="E20"/>
  <c r="X19"/>
  <c r="W19"/>
  <c r="V19"/>
  <c r="U19"/>
  <c r="T19"/>
  <c r="S19"/>
  <c r="R19"/>
  <c r="Q19"/>
  <c r="P19"/>
  <c r="L19"/>
  <c r="E19"/>
  <c r="X18"/>
  <c r="W18"/>
  <c r="V18"/>
  <c r="U18"/>
  <c r="T18"/>
  <c r="S18"/>
  <c r="R18"/>
  <c r="Q18"/>
  <c r="P18"/>
  <c r="L18"/>
  <c r="E18"/>
  <c r="X17"/>
  <c r="W17"/>
  <c r="V17"/>
  <c r="U17"/>
  <c r="T17"/>
  <c r="S17"/>
  <c r="R17"/>
  <c r="Q17"/>
  <c r="P17"/>
  <c r="L17"/>
  <c r="E17"/>
  <c r="X16"/>
  <c r="W16"/>
  <c r="V16"/>
  <c r="U16"/>
  <c r="T16"/>
  <c r="S16"/>
  <c r="R16"/>
  <c r="Q16"/>
  <c r="P16"/>
  <c r="L16"/>
  <c r="E16"/>
  <c r="X15"/>
  <c r="W15"/>
  <c r="V15"/>
  <c r="U15"/>
  <c r="T15"/>
  <c r="S15"/>
  <c r="R15"/>
  <c r="Q15"/>
  <c r="P15"/>
  <c r="L15"/>
  <c r="E15"/>
  <c r="X14"/>
  <c r="W14"/>
  <c r="V14"/>
  <c r="U14"/>
  <c r="T14"/>
  <c r="S14"/>
  <c r="R14"/>
  <c r="Q14"/>
  <c r="P14"/>
  <c r="L14"/>
  <c r="E14"/>
  <c r="X13"/>
  <c r="W13"/>
  <c r="V13"/>
  <c r="U13"/>
  <c r="T13"/>
  <c r="S13"/>
  <c r="R13"/>
  <c r="Q13"/>
  <c r="P13"/>
  <c r="L13"/>
  <c r="E13"/>
  <c r="X12"/>
  <c r="W12"/>
  <c r="V12"/>
  <c r="U12"/>
  <c r="T12"/>
  <c r="S12"/>
  <c r="R12"/>
  <c r="Q12"/>
  <c r="P12"/>
  <c r="L12"/>
  <c r="E12"/>
  <c r="F44" i="22" l="1"/>
</calcChain>
</file>

<file path=xl/comments1.xml><?xml version="1.0" encoding="utf-8"?>
<comments xmlns="http://schemas.openxmlformats.org/spreadsheetml/2006/main">
  <authors>
    <author>Mohd Shazlan Shahudin</author>
  </authors>
  <commentList>
    <comment ref="C76" authorId="0">
      <text>
        <r>
          <rPr>
            <sz val="9"/>
            <color indexed="81"/>
            <rFont val="Tahoma"/>
            <family val="2"/>
          </rPr>
          <t>ISIKAN NAMA PENTADBIR</t>
        </r>
      </text>
    </comment>
    <comment ref="C77" authorId="0">
      <text>
        <r>
          <rPr>
            <sz val="9"/>
            <color indexed="81"/>
            <rFont val="Tahoma"/>
            <family val="2"/>
          </rPr>
          <t>ISIKAN JAWATAN PENTADBIR</t>
        </r>
      </text>
    </comment>
  </commentList>
</comments>
</file>

<file path=xl/comments2.xml><?xml version="1.0" encoding="utf-8"?>
<comments xmlns="http://schemas.openxmlformats.org/spreadsheetml/2006/main">
  <authors>
    <author>Mohd Shazlan Shahudin</author>
  </authors>
  <commentList>
    <comment ref="D13" authorId="0">
      <text>
        <r>
          <rPr>
            <sz val="9"/>
            <color indexed="81"/>
            <rFont val="Tahoma"/>
            <family val="2"/>
          </rPr>
          <t xml:space="preserve"> ISIKAN TARIKH PELAPORAN
</t>
        </r>
      </text>
    </comment>
  </commentList>
</comments>
</file>

<file path=xl/sharedStrings.xml><?xml version="1.0" encoding="utf-8"?>
<sst xmlns="http://schemas.openxmlformats.org/spreadsheetml/2006/main" count="256" uniqueCount="161">
  <si>
    <t>JANTINA</t>
  </si>
  <si>
    <t>:</t>
  </si>
  <si>
    <t>Nama Murid</t>
  </si>
  <si>
    <t>Jantina</t>
  </si>
  <si>
    <t>Kelas</t>
  </si>
  <si>
    <t>Tarikh Pelaporan</t>
  </si>
  <si>
    <t>TAFSIRAN</t>
  </si>
  <si>
    <t>BIL.</t>
  </si>
  <si>
    <t xml:space="preserve"> NAMA MURID</t>
  </si>
  <si>
    <t>L</t>
  </si>
  <si>
    <t>NAMA GURU MATA PELAJARAN:</t>
  </si>
  <si>
    <t>KELAS:</t>
  </si>
  <si>
    <t>GURU MATA PELAJARAN</t>
  </si>
  <si>
    <t>…………………………………………………………………………</t>
  </si>
  <si>
    <t>ZAMRUS BIN A.RAHMAN</t>
  </si>
  <si>
    <t>KAMARIAH BINTI YASSIN</t>
  </si>
  <si>
    <t>RAMASAMY A/L MUTHUSAMY</t>
  </si>
  <si>
    <t>LIZA BINTI OTHMAN</t>
  </si>
  <si>
    <t>HAFIZ BIN BAHAROM</t>
  </si>
  <si>
    <t>RAMLI BIN SAMAD</t>
  </si>
  <si>
    <t>KARIM DANISH BIN ABU BAKAR</t>
  </si>
  <si>
    <t>ZAHARI DANIAL BIN KAMALUDDIN</t>
  </si>
  <si>
    <t>ARINA ARISSA BINTI MUSA</t>
  </si>
  <si>
    <t>NAGENDRAN A/L MAGENDREN</t>
  </si>
  <si>
    <t>PUSPASAMY A/P PAPASAMY</t>
  </si>
  <si>
    <t>NADIA BINTI HASHIM</t>
  </si>
  <si>
    <t>ISMAIL ALIFF BIN AZIZ</t>
  </si>
  <si>
    <t>CHONG WEY LOON</t>
  </si>
  <si>
    <t>SAM POH TONG</t>
  </si>
  <si>
    <t>AHMAD ISWAZIR BIN KAMARUDDIN ALI</t>
  </si>
  <si>
    <t>ROZAINI BIN SHAHARUDDIN</t>
  </si>
  <si>
    <t>RUDY HARTONO BIN RUDYMAN</t>
  </si>
  <si>
    <t>HARLINA BINTI SARIP</t>
  </si>
  <si>
    <t>YASSIN BIN ABD AZIZ</t>
  </si>
  <si>
    <t>SUHANA BINTI BUDIN</t>
  </si>
  <si>
    <t>AZALI BIN MOHD GHAZI</t>
  </si>
  <si>
    <t>SITI KHASNOR BINTI JAJULI</t>
  </si>
  <si>
    <t>HALIM BIN HARUN</t>
  </si>
  <si>
    <t>SALIM BIN SALEM</t>
  </si>
  <si>
    <t>DANIAL IRISH BIN DANIAL RUDIN</t>
  </si>
  <si>
    <t>CHAN KOK MENG</t>
  </si>
  <si>
    <t xml:space="preserve">LAILATUL QARI BINTI KARIM </t>
  </si>
  <si>
    <t xml:space="preserve">ZAINAB BINTI ISMAIL </t>
  </si>
  <si>
    <t>JAMIL BIN JAMALUDIN</t>
  </si>
  <si>
    <t>AZWAN BIN MUSAHAR</t>
  </si>
  <si>
    <t>KHARIL YUSRI BIN TAHUR</t>
  </si>
  <si>
    <t>IRWAN HASHIM BIN MOHD SUHAILY</t>
  </si>
  <si>
    <t>WAN ANIS BINTI WAN KHAIRUL</t>
  </si>
  <si>
    <t>WAN ALIFF EZWAN BIN SHAHRUL NIZAM</t>
  </si>
  <si>
    <t>MOHD ESWARAN BIN EZWAN</t>
  </si>
  <si>
    <t>NUR QURSIAH BINTI HARIS</t>
  </si>
  <si>
    <t>P</t>
  </si>
  <si>
    <t>HAYATI BINTI MUSA</t>
  </si>
  <si>
    <t>SUHAILA ARMANI BINTI SUHAIMI</t>
  </si>
  <si>
    <t>NINA QISTINA BINTI BAHAR</t>
  </si>
  <si>
    <t>…………………………………………………</t>
  </si>
  <si>
    <t>ZAMZURI BIN SHAMSURI</t>
  </si>
  <si>
    <t>TAHAP PENGUASAAN</t>
  </si>
  <si>
    <t>AHMAD ADLI BIN ALI</t>
  </si>
  <si>
    <t>SEKOLAH :</t>
  </si>
  <si>
    <t>ALAMAT :</t>
  </si>
  <si>
    <t>PENILAIAN :</t>
  </si>
  <si>
    <t>ZAIFUL AHMAD BIN KARIM</t>
  </si>
  <si>
    <t>ZAIRI AIDIL BIN JAMAD</t>
  </si>
  <si>
    <t>ZAHARAH BINTI ABDUL MALEK</t>
  </si>
  <si>
    <t>ZAMARUL JAMIAN BIN  MUSTAMIN</t>
  </si>
  <si>
    <t>ZAMZAITUL QAIRUL BIN AMIN</t>
  </si>
  <si>
    <t>ZAKARUDDIN BIN MUSA</t>
  </si>
  <si>
    <t>ZADUL ALI BIN RAMAN AMAN</t>
  </si>
  <si>
    <t>ZAMZAMI BIN ZAIDUL AMRAN</t>
  </si>
  <si>
    <t>ZAINAL ABIDIN BIN JAMARUL</t>
  </si>
  <si>
    <t>ZAINUL JUMAIDI BIN ALI</t>
  </si>
  <si>
    <t>BIL. MURID</t>
  </si>
  <si>
    <t>TP 1</t>
  </si>
  <si>
    <t>TP 2</t>
  </si>
  <si>
    <t xml:space="preserve"> TP 3</t>
  </si>
  <si>
    <t>TP 4</t>
  </si>
  <si>
    <t>TP  5</t>
  </si>
  <si>
    <t>TP 6</t>
  </si>
  <si>
    <t>JUMLAH</t>
  </si>
  <si>
    <t>MURID</t>
  </si>
  <si>
    <t>GURU BESAR</t>
  </si>
  <si>
    <t>MUHD. NIZAM BIN KARIM JUNIOR</t>
  </si>
  <si>
    <t>NAWI BIN RAZMAN</t>
  </si>
  <si>
    <t>MOHD SHAZA BIN ABD. JALIL</t>
  </si>
  <si>
    <t>NO. MY KID / NO. KAD PENGENALAN</t>
  </si>
  <si>
    <t>FARIDAH BINTI RAMLAN</t>
  </si>
  <si>
    <t>HARLENI  BINTI  ARIF</t>
  </si>
  <si>
    <t>RINA MAZNAH BINTI  ALI MAMAK</t>
  </si>
  <si>
    <t>TAN HUEY MUI</t>
  </si>
  <si>
    <t>ZAHARI BIN ZAHARAN</t>
  </si>
  <si>
    <t>NOTA : JANGAN PADAM DATA INI!</t>
  </si>
  <si>
    <t>MATA PELAJARAN</t>
  </si>
  <si>
    <t>TAHAP PENGUASAAN KESELURUHAN</t>
  </si>
  <si>
    <t>Nama Guru</t>
  </si>
  <si>
    <t>No. MY KID</t>
  </si>
  <si>
    <t>DATA PERNYATAAN STANDARD PRESTASI KEMAHIRAN BAHASA PERANCIS</t>
  </si>
  <si>
    <t>KESELURUHAN</t>
  </si>
  <si>
    <t>Berikut adalah pernyataan bagi 
Tahap Penguasaan keseluruhan</t>
  </si>
  <si>
    <t>TAHAP PENGUASAAN BAGI SETIAP STANDARD KANDUNGAN</t>
  </si>
  <si>
    <t>SRDI</t>
  </si>
  <si>
    <t>DPD</t>
  </si>
  <si>
    <t>PN. ROSMAH BINTI MASORUDDIN</t>
  </si>
  <si>
    <t>SUM TOTAL</t>
  </si>
  <si>
    <t>PEMBERATAN MENGIKUT STANDARD KANDUNGAN</t>
  </si>
  <si>
    <t>SRDI TOTAL 40%</t>
  </si>
  <si>
    <t>DPD TOTAL 60%</t>
  </si>
  <si>
    <t>Gred Variation</t>
  </si>
  <si>
    <t>ged</t>
  </si>
  <si>
    <t>TP</t>
  </si>
  <si>
    <t>STANDARD KANDUNGAN</t>
  </si>
  <si>
    <t>Menyatakan maksud kegunaan dan medium rangkaian</t>
  </si>
  <si>
    <t>Menjelaskan medium wayar dn tampa wayar serta 3 contoh kegunaan rangkaian</t>
  </si>
  <si>
    <t>Memilih medium rangkaian yang sesuai mengikut situasi yang diberi</t>
  </si>
  <si>
    <t>Mengenalpasti kelebihan penggunaan rangkaian dan kelebihan rangkaian wayar dan tampa wayar</t>
  </si>
  <si>
    <t xml:space="preserve">Meramal dan memberi justifikasi perkakasan lain yang boleh dirangkaian berdasarkan konsep rangkaian yang dipelajari dalam kehidupan seharian </t>
  </si>
  <si>
    <t>Melakar satu model rangkaian dirumah yang menghubungkan 4 perkakasan secara kreatif dan inovatif</t>
  </si>
  <si>
    <t>SRDI-1.0</t>
  </si>
  <si>
    <t>SRDI- 2.0</t>
  </si>
  <si>
    <t>SRDI- 3.0</t>
  </si>
  <si>
    <t>Menama dan menyatakan fungsi peranti rangkaian yang dipelejari</t>
  </si>
  <si>
    <t>Menunjuk, menama dan menyatakan fungsi 4 peranti rangkaian apabila diminta</t>
  </si>
  <si>
    <t>Memilih peranti rangkaian yang perlu ada bagi menyediakan rangkaian wayar atau tampa wayar</t>
  </si>
  <si>
    <t>Mengenalpasti kesan jika sesuatu peranti rangkaian tidak berfungsi</t>
  </si>
  <si>
    <t>Menilai dan membentang hasil carian mengenai keupayaan sesuatu peranti rangkaian</t>
  </si>
  <si>
    <t>Melakar peranti rangkaian masa depan yang mempunyai pelbagai fungsi secra kreatif dan inovatif</t>
  </si>
  <si>
    <t>Menyatakan maksud internet dan menyenaraikan perkhidmatan internet yang diketahui</t>
  </si>
  <si>
    <t>Menyenaraikan laman web mengikut kategori yang betul melalui carian yang dibuat</t>
  </si>
  <si>
    <t>Mencari laman web yang spesifik dengan satu cubaan dan menyebarkan kepada rakan melalui e-mel</t>
  </si>
  <si>
    <t>Membuat perbandingan antara dua jenis laman web dan membuat pembentangan</t>
  </si>
  <si>
    <t>Membuat penilaian terhadap kandungan bahan yang dimuat naik atau dimuat turun dari aspek etika dan kesan terhadap diri dan masyarakat</t>
  </si>
  <si>
    <t>Menghasilkan blog secara kumpulan yang mengandungi teks, imej dan hiperlink secara kreatif dan inovatif</t>
  </si>
  <si>
    <t>DPD-1.0</t>
  </si>
  <si>
    <t>DPD-2.0</t>
  </si>
  <si>
    <t>DPD-3.0</t>
  </si>
  <si>
    <t>Mengenal pasti 3 jenis data yang dipelajari untuk menghasilkan maklumat</t>
  </si>
  <si>
    <t>TEKNOLOGI MAKLUMAT DAN KOMUNIKASI TAHUN 5</t>
  </si>
  <si>
    <t xml:space="preserve">Murid tahu perkara asas atau boleh melakukan kemahiran asas atau memberi respons terhadap perkara yang asas dalam Modul Rangkaian dan Pangkalan Data  TMK Tahun 5.
</t>
  </si>
  <si>
    <t>Murid menunjukkan kefahaman untuk menukar bentuk komunikasi atau menterjemah serta menjelaskan apa yang telah dipelajari  dalam bidang Rangkaian dan Pangkalan Data  TMK Tahun 5.</t>
  </si>
  <si>
    <t xml:space="preserve">Murid menggunakan pengetahuan untuk melaksanakan sesuatu kemahiran pada suatu situasi dalam bidang Rangkaian dan Pangkalan Data  TMK Tahun 5.
</t>
  </si>
  <si>
    <t xml:space="preserve">Murid melaksanakan sesuatu kemahiran dengan beradab iaitu mengikut prosedur atau secara sistematik dalam bidang Rangkaian dan Pangkalan Data  TMK Tahun 5.
</t>
  </si>
  <si>
    <t xml:space="preserve">Murid melaksanakan sesuatu kemahiran pada situasi baharu dengan mengikut prosedur atau secara sistematik serta tekal dan bersikap positif dalam bidang Rangkaian dan Pangkalan Data  TMK Tahun 5.
</t>
  </si>
  <si>
    <t xml:space="preserve">Murid berupaya menggunakan pengetahuan dan kemahiran sedia ada untuk digunakan pada situasi baharu secara sistematik,  bersikap positif, kreatif dan inovatif serta boleh dicontohi dalam bidang Rangkaian dan Pangkalan Data  TMK Tahun 6.
</t>
  </si>
  <si>
    <t>59  ZAMZAMI BIN ZAIDUL AMRAN</t>
  </si>
  <si>
    <t>60  ZAMZURI BIN SHAMSURI</t>
  </si>
  <si>
    <t>4 MAC 2015</t>
  </si>
  <si>
    <t>MODUL</t>
  </si>
  <si>
    <t>SISTEM RANGKAIAN DAN DUNIA INTERNET</t>
  </si>
  <si>
    <t>DUNIA PANGKALAN DATA</t>
  </si>
  <si>
    <t>2.0 Memahami Fungsi Peranti Rangkaian Komputer</t>
  </si>
  <si>
    <t>3.0 Mengenal Internet</t>
  </si>
  <si>
    <r>
      <t>1.0</t>
    </r>
    <r>
      <rPr>
        <sz val="12"/>
        <color theme="1"/>
        <rFont val="Times New Roman"/>
        <family val="1"/>
      </rPr>
      <t xml:space="preserve">  </t>
    </r>
    <r>
      <rPr>
        <b/>
        <sz val="12"/>
        <color theme="1"/>
        <rFont val="Arial"/>
        <family val="2"/>
      </rPr>
      <t>Mengenal Rangkaian Komputer</t>
    </r>
  </si>
  <si>
    <t>1.0 Memahami Data dan Maklumat</t>
  </si>
  <si>
    <t>2.0 Mengkaji  Sistem Pangkalan Data</t>
  </si>
  <si>
    <t>3.0 Membangunkan Sistem Pangkalan Data</t>
  </si>
  <si>
    <t>SJK(C)  FOON YEW 1</t>
    <phoneticPr fontId="40" type="noConversion"/>
  </si>
  <si>
    <t xml:space="preserve">JALAN KEBUN TEH </t>
    <phoneticPr fontId="40" type="noConversion"/>
  </si>
  <si>
    <t>80250 JOHOR BAHRU, JOHOR</t>
    <phoneticPr fontId="40" type="noConversion"/>
  </si>
  <si>
    <t>MAC 2016</t>
    <phoneticPr fontId="40" type="noConversion"/>
  </si>
  <si>
    <t>5M</t>
    <phoneticPr fontId="40" type="noConversion"/>
  </si>
  <si>
    <t>EN. TEO BOONG SAI</t>
    <phoneticPr fontId="40" type="noConversion"/>
  </si>
</sst>
</file>

<file path=xl/styles.xml><?xml version="1.0" encoding="utf-8"?>
<styleSheet xmlns="http://schemas.openxmlformats.org/spreadsheetml/2006/main">
  <numFmts count="1">
    <numFmt numFmtId="176" formatCode="000000\-00\-0000"/>
  </numFmts>
  <fonts count="41">
    <font>
      <sz val="11"/>
      <color theme="1"/>
      <name val="宋体"/>
      <family val="2"/>
      <scheme val="minor"/>
    </font>
    <font>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name val="Arial Narrow"/>
      <family val="2"/>
    </font>
    <font>
      <b/>
      <sz val="12"/>
      <color theme="1"/>
      <name val="Arial Narrow"/>
      <family val="2"/>
    </font>
    <font>
      <b/>
      <sz val="11"/>
      <name val="Arial Narrow"/>
      <family val="2"/>
    </font>
    <font>
      <b/>
      <sz val="12"/>
      <color theme="0"/>
      <name val="Arial Narrow"/>
      <family val="2"/>
    </font>
    <font>
      <sz val="12"/>
      <color theme="0"/>
      <name val="Arial Narrow"/>
      <family val="2"/>
    </font>
    <font>
      <b/>
      <sz val="11"/>
      <color theme="0"/>
      <name val="Arial Narrow"/>
      <family val="2"/>
    </font>
    <font>
      <sz val="11"/>
      <name val="Arial Narrow"/>
      <family val="2"/>
    </font>
    <font>
      <b/>
      <sz val="11"/>
      <color theme="0"/>
      <name val="Arial"/>
      <family val="2"/>
    </font>
    <font>
      <sz val="11"/>
      <color theme="0"/>
      <name val="Arial Narrow"/>
      <family val="2"/>
    </font>
    <font>
      <b/>
      <u/>
      <sz val="11"/>
      <color theme="0"/>
      <name val="Arial Narrow"/>
      <family val="2"/>
    </font>
    <font>
      <b/>
      <sz val="14"/>
      <name val="Arial Narrow"/>
      <family val="2"/>
    </font>
    <font>
      <b/>
      <sz val="12"/>
      <color theme="3"/>
      <name val="Arial Narrow"/>
      <family val="2"/>
    </font>
    <font>
      <b/>
      <sz val="16"/>
      <color theme="1"/>
      <name val="Arial Narrow"/>
      <family val="2"/>
    </font>
    <font>
      <b/>
      <sz val="16"/>
      <name val="Arial Narrow"/>
      <family val="2"/>
    </font>
    <font>
      <b/>
      <sz val="16"/>
      <color theme="8" tint="-0.249977111117893"/>
      <name val="Arial Narrow"/>
      <family val="2"/>
    </font>
    <font>
      <sz val="11"/>
      <color theme="8" tint="-0.249977111117893"/>
      <name val="Arial Narrow"/>
      <family val="2"/>
    </font>
    <font>
      <b/>
      <sz val="11"/>
      <color theme="8" tint="-0.249977111117893"/>
      <name val="Arial Narrow"/>
      <family val="2"/>
    </font>
    <font>
      <b/>
      <sz val="11"/>
      <name val="Arial"/>
      <family val="2"/>
    </font>
    <font>
      <b/>
      <sz val="11"/>
      <color rgb="FFFF0000"/>
      <name val="Aharoni"/>
      <charset val="177"/>
    </font>
    <font>
      <b/>
      <sz val="20"/>
      <color theme="1"/>
      <name val="Arial Narrow"/>
      <family val="2"/>
    </font>
    <font>
      <b/>
      <sz val="14"/>
      <color rgb="FF000099"/>
      <name val="Arial Narrow"/>
      <family val="2"/>
    </font>
    <font>
      <b/>
      <sz val="12"/>
      <color rgb="FF000099"/>
      <name val="Arial Narrow"/>
      <family val="2"/>
    </font>
    <font>
      <sz val="14"/>
      <name val="Arial Narrow"/>
      <family val="2"/>
    </font>
    <font>
      <sz val="26"/>
      <name val="宋体"/>
      <family val="2"/>
      <scheme val="minor"/>
    </font>
    <font>
      <u/>
      <sz val="11"/>
      <color theme="10"/>
      <name val="宋体"/>
      <family val="2"/>
      <scheme val="minor"/>
    </font>
    <font>
      <u/>
      <sz val="11"/>
      <color theme="11"/>
      <name val="宋体"/>
      <family val="2"/>
      <scheme val="minor"/>
    </font>
    <font>
      <sz val="9"/>
      <color theme="1"/>
      <name val="Arial Narrow"/>
      <family val="2"/>
    </font>
    <font>
      <sz val="14"/>
      <color theme="1"/>
      <name val="Arial Narrow"/>
      <family val="2"/>
    </font>
    <font>
      <sz val="12"/>
      <color theme="1"/>
      <name val="宋体"/>
      <family val="2"/>
      <scheme val="minor"/>
    </font>
    <font>
      <b/>
      <sz val="14"/>
      <color theme="1"/>
      <name val="Arial Narrow"/>
      <family val="2"/>
    </font>
    <font>
      <b/>
      <sz val="14"/>
      <color theme="0"/>
      <name val="Arial Narrow"/>
      <family val="2"/>
    </font>
    <font>
      <sz val="12"/>
      <color theme="1"/>
      <name val="Times New Roman"/>
      <family val="1"/>
    </font>
    <font>
      <b/>
      <sz val="12"/>
      <color theme="1"/>
      <name val="Arial"/>
      <family val="2"/>
    </font>
    <font>
      <sz val="9"/>
      <name val="宋体"/>
      <family val="3"/>
      <charset val="134"/>
      <scheme val="minor"/>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5">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cellStyleXfs>
  <cellXfs count="203">
    <xf numFmtId="0" fontId="0" fillId="0" borderId="0" xfId="0"/>
    <xf numFmtId="0" fontId="3" fillId="0" borderId="0" xfId="0" applyFont="1"/>
    <xf numFmtId="0" fontId="4" fillId="0" borderId="0" xfId="0" applyFont="1" applyBorder="1" applyAlignment="1"/>
    <xf numFmtId="0" fontId="5" fillId="0" borderId="0" xfId="0" applyFont="1"/>
    <xf numFmtId="0" fontId="5" fillId="0" borderId="0" xfId="0" applyFont="1" applyBorder="1"/>
    <xf numFmtId="0" fontId="1" fillId="0" borderId="0" xfId="0" applyFont="1" applyAlignment="1">
      <alignment vertical="center"/>
    </xf>
    <xf numFmtId="0" fontId="5" fillId="3" borderId="0" xfId="0" applyFont="1" applyFill="1" applyBorder="1"/>
    <xf numFmtId="0" fontId="5" fillId="3" borderId="8" xfId="0" applyFont="1" applyFill="1" applyBorder="1"/>
    <xf numFmtId="0" fontId="5" fillId="3" borderId="6" xfId="0" applyFont="1" applyFill="1" applyBorder="1"/>
    <xf numFmtId="0" fontId="5" fillId="3" borderId="7" xfId="0" applyFont="1" applyFill="1" applyBorder="1"/>
    <xf numFmtId="0" fontId="5" fillId="3" borderId="9" xfId="0" applyFont="1" applyFill="1" applyBorder="1"/>
    <xf numFmtId="0" fontId="13" fillId="2" borderId="0" xfId="0" applyFont="1" applyFill="1" applyBorder="1" applyAlignment="1">
      <alignment horizontal="center"/>
    </xf>
    <xf numFmtId="0" fontId="9" fillId="2" borderId="0" xfId="0" applyFont="1" applyFill="1" applyBorder="1"/>
    <xf numFmtId="0" fontId="9" fillId="2" borderId="0" xfId="0" applyFont="1" applyFill="1" applyBorder="1" applyAlignment="1"/>
    <xf numFmtId="0" fontId="9" fillId="2" borderId="0" xfId="0" applyFont="1" applyFill="1" applyBorder="1" applyAlignment="1">
      <alignment horizontal="right"/>
    </xf>
    <xf numFmtId="0" fontId="9" fillId="2" borderId="0" xfId="0" applyFont="1" applyFill="1" applyBorder="1" applyAlignment="1">
      <alignment vertical="center"/>
    </xf>
    <xf numFmtId="0" fontId="13" fillId="2" borderId="0" xfId="0" applyFont="1" applyFill="1" applyBorder="1"/>
    <xf numFmtId="0" fontId="11" fillId="3" borderId="0" xfId="0" applyFont="1" applyFill="1"/>
    <xf numFmtId="0" fontId="14" fillId="6"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0" xfId="0" applyFont="1" applyAlignment="1">
      <alignment vertical="center"/>
    </xf>
    <xf numFmtId="0" fontId="5" fillId="0" borderId="4" xfId="0" applyFont="1" applyBorder="1" applyAlignment="1" applyProtection="1">
      <alignment horizontal="center" vertical="center"/>
      <protection locked="0"/>
    </xf>
    <xf numFmtId="0" fontId="5" fillId="0" borderId="4" xfId="0" applyFont="1" applyBorder="1" applyAlignment="1" applyProtection="1">
      <alignment vertical="center"/>
      <protection locked="0"/>
    </xf>
    <xf numFmtId="0" fontId="9" fillId="9" borderId="6" xfId="0" applyFont="1" applyFill="1" applyBorder="1" applyAlignment="1">
      <alignment horizontal="left"/>
    </xf>
    <xf numFmtId="0" fontId="9" fillId="9" borderId="0" xfId="0" applyFont="1" applyFill="1" applyBorder="1" applyAlignment="1">
      <alignment horizontal="left"/>
    </xf>
    <xf numFmtId="0" fontId="5" fillId="2" borderId="0" xfId="0" applyFont="1" applyFill="1"/>
    <xf numFmtId="0" fontId="5" fillId="2" borderId="0" xfId="0" applyFont="1" applyFill="1" applyAlignment="1">
      <alignment vertical="center"/>
    </xf>
    <xf numFmtId="0" fontId="7" fillId="2" borderId="0" xfId="0" applyFont="1" applyFill="1" applyAlignment="1">
      <alignment vertical="center"/>
    </xf>
    <xf numFmtId="0" fontId="5" fillId="3" borderId="5" xfId="0" applyFont="1" applyFill="1" applyBorder="1"/>
    <xf numFmtId="0" fontId="1" fillId="7" borderId="1" xfId="0" applyFont="1" applyFill="1" applyBorder="1" applyAlignment="1">
      <alignment horizontal="center" vertical="center"/>
    </xf>
    <xf numFmtId="0" fontId="3" fillId="3" borderId="0" xfId="0" applyFont="1" applyFill="1"/>
    <xf numFmtId="0" fontId="3" fillId="0" borderId="0" xfId="0" applyFont="1" applyAlignment="1">
      <alignment horizontal="center" vertical="center"/>
    </xf>
    <xf numFmtId="0" fontId="3" fillId="6" borderId="0" xfId="0" applyFont="1" applyFill="1"/>
    <xf numFmtId="0" fontId="3" fillId="3" borderId="1" xfId="0" applyFont="1" applyFill="1" applyBorder="1" applyAlignment="1">
      <alignment horizontal="center"/>
    </xf>
    <xf numFmtId="0" fontId="9" fillId="8" borderId="1" xfId="0" applyFont="1" applyFill="1" applyBorder="1" applyAlignment="1">
      <alignment horizontal="center" vertical="center"/>
    </xf>
    <xf numFmtId="0" fontId="7" fillId="8" borderId="1" xfId="0" applyFont="1" applyFill="1" applyBorder="1" applyAlignment="1">
      <alignment horizontal="center"/>
    </xf>
    <xf numFmtId="0" fontId="3" fillId="9" borderId="1" xfId="0" applyFont="1" applyFill="1" applyBorder="1" applyAlignment="1">
      <alignment horizontal="center"/>
    </xf>
    <xf numFmtId="0" fontId="4" fillId="3" borderId="1" xfId="0" applyFont="1" applyFill="1" applyBorder="1" applyAlignment="1">
      <alignment horizontal="center"/>
    </xf>
    <xf numFmtId="0" fontId="11" fillId="9" borderId="0" xfId="0" applyFont="1" applyFill="1"/>
    <xf numFmtId="0" fontId="10" fillId="9" borderId="0" xfId="0" applyFont="1" applyFill="1" applyAlignment="1" applyProtection="1">
      <protection locked="0"/>
    </xf>
    <xf numFmtId="0" fontId="18" fillId="9" borderId="0" xfId="0" applyFont="1" applyFill="1" applyAlignment="1">
      <alignment horizontal="right" vertical="center"/>
    </xf>
    <xf numFmtId="0" fontId="10" fillId="9" borderId="0" xfId="0" applyFont="1" applyFill="1"/>
    <xf numFmtId="0" fontId="19" fillId="2" borderId="0" xfId="0" applyFont="1" applyFill="1" applyAlignment="1">
      <alignment horizontal="center" vertical="center"/>
    </xf>
    <xf numFmtId="0" fontId="21" fillId="2" borderId="0" xfId="0" applyFont="1" applyFill="1" applyAlignment="1">
      <alignment horizontal="center" vertical="center"/>
    </xf>
    <xf numFmtId="0" fontId="21" fillId="2" borderId="0" xfId="0" applyFont="1" applyFill="1" applyBorder="1" applyAlignment="1">
      <alignment horizontal="center" vertical="center"/>
    </xf>
    <xf numFmtId="0" fontId="3" fillId="2" borderId="0" xfId="0" applyFont="1" applyFill="1"/>
    <xf numFmtId="0" fontId="22" fillId="2" borderId="0" xfId="0" applyFont="1" applyFill="1" applyBorder="1"/>
    <xf numFmtId="0" fontId="22" fillId="2" borderId="0" xfId="0" applyFont="1" applyFill="1" applyBorder="1" applyAlignment="1">
      <alignment horizontal="center"/>
    </xf>
    <xf numFmtId="0" fontId="13" fillId="0" borderId="0" xfId="0" applyFont="1"/>
    <xf numFmtId="0" fontId="20" fillId="2" borderId="0" xfId="0" applyFont="1" applyFill="1" applyAlignment="1">
      <alignment horizontal="center" vertical="center"/>
    </xf>
    <xf numFmtId="0" fontId="20" fillId="2" borderId="0" xfId="0" applyFont="1" applyFill="1" applyBorder="1" applyAlignment="1">
      <alignment horizontal="center" vertical="center"/>
    </xf>
    <xf numFmtId="0" fontId="13" fillId="2" borderId="0" xfId="0" applyFont="1" applyFill="1"/>
    <xf numFmtId="0" fontId="17" fillId="2" borderId="0" xfId="0" applyFont="1" applyFill="1" applyBorder="1" applyAlignment="1">
      <alignment horizontal="left"/>
    </xf>
    <xf numFmtId="0" fontId="23" fillId="2" borderId="0" xfId="0" applyFont="1" applyFill="1" applyBorder="1" applyAlignment="1">
      <alignment horizontal="center"/>
    </xf>
    <xf numFmtId="0" fontId="23" fillId="2" borderId="0" xfId="0" applyFont="1" applyFill="1" applyBorder="1"/>
    <xf numFmtId="0" fontId="12" fillId="2" borderId="0" xfId="0" applyFont="1" applyFill="1" applyBorder="1"/>
    <xf numFmtId="0" fontId="3" fillId="2" borderId="0" xfId="0" applyFont="1" applyFill="1" applyAlignment="1">
      <alignment horizontal="center"/>
    </xf>
    <xf numFmtId="0" fontId="22" fillId="2" borderId="0" xfId="0" applyFont="1" applyFill="1" applyBorder="1" applyAlignment="1"/>
    <xf numFmtId="0" fontId="23" fillId="2" borderId="0" xfId="0" applyFont="1" applyFill="1" applyBorder="1" applyAlignment="1"/>
    <xf numFmtId="0" fontId="1" fillId="3" borderId="0" xfId="0" applyFont="1" applyFill="1" applyAlignment="1">
      <alignment vertical="center"/>
    </xf>
    <xf numFmtId="0" fontId="3" fillId="0" borderId="1" xfId="0" applyFont="1" applyBorder="1"/>
    <xf numFmtId="0" fontId="3" fillId="0" borderId="0" xfId="0" applyFont="1" applyBorder="1" applyAlignment="1"/>
    <xf numFmtId="0" fontId="3" fillId="0" borderId="0" xfId="0" applyFont="1" applyBorder="1"/>
    <xf numFmtId="0" fontId="3" fillId="0" borderId="10" xfId="0" applyFont="1" applyBorder="1"/>
    <xf numFmtId="0" fontId="3" fillId="0" borderId="0" xfId="0" applyFont="1" applyBorder="1" applyAlignment="1">
      <alignment horizontal="center"/>
    </xf>
    <xf numFmtId="0" fontId="3" fillId="0" borderId="1" xfId="0" applyFont="1" applyBorder="1" applyAlignment="1">
      <alignment horizontal="left"/>
    </xf>
    <xf numFmtId="0" fontId="5" fillId="3" borderId="1" xfId="0" applyFont="1" applyFill="1" applyBorder="1" applyAlignment="1" applyProtection="1">
      <alignment vertical="center"/>
      <protection locked="0"/>
    </xf>
    <xf numFmtId="0" fontId="5" fillId="0" borderId="1" xfId="0" applyFont="1" applyBorder="1" applyAlignment="1">
      <alignment horizontal="center" vertical="center"/>
    </xf>
    <xf numFmtId="176"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hidden="1"/>
    </xf>
    <xf numFmtId="0" fontId="5" fillId="3" borderId="0" xfId="0" applyFont="1" applyFill="1" applyBorder="1" applyAlignment="1">
      <alignment horizontal="center"/>
    </xf>
    <xf numFmtId="0" fontId="5" fillId="3" borderId="0" xfId="0" applyFont="1" applyFill="1" applyBorder="1" applyAlignment="1" applyProtection="1">
      <alignment horizontal="center"/>
      <protection locked="0"/>
    </xf>
    <xf numFmtId="0" fontId="5" fillId="3" borderId="8" xfId="0" applyFont="1" applyFill="1" applyBorder="1" applyAlignment="1">
      <alignment horizontal="center"/>
    </xf>
    <xf numFmtId="0" fontId="3" fillId="0" borderId="0" xfId="0" applyFont="1" applyBorder="1" applyAlignment="1">
      <alignment horizontal="center"/>
    </xf>
    <xf numFmtId="0" fontId="4" fillId="0" borderId="0" xfId="0" applyFont="1" applyBorder="1" applyAlignment="1">
      <alignment horizontal="center"/>
    </xf>
    <xf numFmtId="0" fontId="1" fillId="7" borderId="1" xfId="0" applyFont="1" applyFill="1" applyBorder="1" applyAlignment="1">
      <alignment horizontal="center" vertical="center"/>
    </xf>
    <xf numFmtId="0" fontId="5" fillId="3" borderId="0" xfId="0" applyFont="1" applyFill="1" applyBorder="1" applyAlignment="1" applyProtection="1">
      <protection locked="0"/>
    </xf>
    <xf numFmtId="0" fontId="5" fillId="3" borderId="0" xfId="0" applyFont="1" applyFill="1" applyBorder="1" applyAlignment="1"/>
    <xf numFmtId="0" fontId="3" fillId="0" borderId="0" xfId="0" applyFont="1" applyAlignment="1">
      <alignment vertical="center"/>
    </xf>
    <xf numFmtId="0" fontId="15" fillId="9" borderId="0" xfId="0" applyFont="1" applyFill="1" applyBorder="1" applyAlignment="1">
      <alignment horizontal="center" vertical="center"/>
    </xf>
    <xf numFmtId="0" fontId="16" fillId="9" borderId="0" xfId="0" applyFont="1" applyFill="1" applyBorder="1" applyAlignment="1">
      <alignment horizontal="center" vertical="center"/>
    </xf>
    <xf numFmtId="0" fontId="27" fillId="2" borderId="0" xfId="0" applyFont="1" applyFill="1" applyBorder="1" applyAlignment="1">
      <alignment horizontal="left"/>
    </xf>
    <xf numFmtId="0" fontId="6" fillId="2" borderId="0" xfId="0" applyFont="1" applyFill="1" applyAlignment="1">
      <alignment horizontal="right" vertical="center"/>
    </xf>
    <xf numFmtId="0" fontId="8" fillId="0" borderId="0" xfId="0" applyFont="1" applyFill="1" applyBorder="1" applyAlignment="1" applyProtection="1">
      <protection locked="0"/>
    </xf>
    <xf numFmtId="0" fontId="5" fillId="2" borderId="0" xfId="0" applyFont="1" applyFill="1" applyAlignment="1">
      <alignment horizontal="center"/>
    </xf>
    <xf numFmtId="0" fontId="8" fillId="0" borderId="0" xfId="0" applyFont="1" applyFill="1" applyBorder="1" applyAlignment="1" applyProtection="1">
      <alignment horizontal="center"/>
      <protection locked="0"/>
    </xf>
    <xf numFmtId="0" fontId="5" fillId="3" borderId="9" xfId="0" applyFont="1" applyFill="1" applyBorder="1" applyAlignment="1">
      <alignment horizontal="center"/>
    </xf>
    <xf numFmtId="0" fontId="5" fillId="0" borderId="0" xfId="0" applyFont="1" applyAlignment="1">
      <alignment horizontal="center"/>
    </xf>
    <xf numFmtId="0" fontId="10" fillId="9" borderId="0" xfId="0" applyFont="1" applyFill="1" applyAlignment="1" applyProtection="1">
      <alignment horizontal="center"/>
      <protection locked="0"/>
    </xf>
    <xf numFmtId="0" fontId="10" fillId="9" borderId="0" xfId="0" applyFont="1" applyFill="1" applyAlignment="1">
      <alignment horizontal="center"/>
    </xf>
    <xf numFmtId="0" fontId="5" fillId="2" borderId="0" xfId="0" applyFont="1" applyFill="1" applyAlignment="1">
      <alignment horizontal="center" vertic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5" fillId="0" borderId="6" xfId="0" applyFont="1" applyBorder="1"/>
    <xf numFmtId="0" fontId="7" fillId="2" borderId="0" xfId="0" applyFont="1" applyFill="1" applyBorder="1" applyAlignment="1">
      <alignment vertical="top"/>
    </xf>
    <xf numFmtId="0" fontId="24" fillId="9" borderId="0" xfId="0" applyFont="1" applyFill="1" applyBorder="1" applyAlignment="1">
      <alignment vertical="center"/>
    </xf>
    <xf numFmtId="0" fontId="24" fillId="9" borderId="0" xfId="0" applyFont="1" applyFill="1" applyBorder="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14" fillId="4" borderId="1" xfId="0" applyFont="1" applyFill="1" applyBorder="1" applyAlignment="1">
      <alignment vertical="center" wrapText="1"/>
    </xf>
    <xf numFmtId="0" fontId="5" fillId="7" borderId="1" xfId="0" applyFont="1" applyFill="1" applyBorder="1" applyAlignment="1">
      <alignment vertical="center" wrapText="1"/>
    </xf>
    <xf numFmtId="0" fontId="4" fillId="3" borderId="3" xfId="0" applyFont="1" applyFill="1" applyBorder="1" applyAlignment="1"/>
    <xf numFmtId="176" fontId="9" fillId="3" borderId="3" xfId="0" applyNumberFormat="1" applyFont="1" applyFill="1" applyBorder="1" applyAlignment="1"/>
    <xf numFmtId="0" fontId="9" fillId="3" borderId="2" xfId="0" applyFont="1" applyFill="1" applyBorder="1" applyAlignment="1"/>
    <xf numFmtId="0" fontId="9" fillId="3" borderId="3" xfId="0" applyFont="1" applyFill="1" applyBorder="1" applyAlignment="1"/>
    <xf numFmtId="0" fontId="9" fillId="3" borderId="2" xfId="0" applyNumberFormat="1" applyFont="1" applyFill="1" applyBorder="1" applyAlignment="1"/>
    <xf numFmtId="0" fontId="9" fillId="3" borderId="3" xfId="0" applyNumberFormat="1" applyFont="1" applyFill="1" applyBorder="1" applyAlignment="1"/>
    <xf numFmtId="0" fontId="8" fillId="2" borderId="1" xfId="0" applyFont="1" applyFill="1" applyBorder="1" applyAlignment="1">
      <alignment horizontal="center" vertical="center"/>
    </xf>
    <xf numFmtId="0" fontId="6" fillId="9" borderId="0" xfId="0" applyFont="1" applyFill="1" applyBorder="1" applyAlignment="1" applyProtection="1">
      <alignment vertical="center"/>
      <protection locked="0"/>
    </xf>
    <xf numFmtId="176" fontId="9" fillId="3" borderId="2" xfId="0" applyNumberFormat="1" applyFont="1" applyFill="1" applyBorder="1" applyAlignment="1">
      <alignment horizontal="left"/>
    </xf>
    <xf numFmtId="0" fontId="3" fillId="12" borderId="0" xfId="0" applyFont="1" applyFill="1" applyAlignment="1">
      <alignment horizontal="center" vertical="center"/>
    </xf>
    <xf numFmtId="0" fontId="3" fillId="12" borderId="0" xfId="0" applyFont="1" applyFill="1"/>
    <xf numFmtId="0" fontId="3" fillId="12" borderId="0" xfId="0" applyFont="1" applyFill="1" applyProtection="1">
      <protection locked="0"/>
    </xf>
    <xf numFmtId="0" fontId="5" fillId="3" borderId="0" xfId="0" applyFont="1" applyFill="1" applyBorder="1" applyAlignment="1" applyProtection="1">
      <alignment horizontal="center"/>
      <protection locked="0"/>
    </xf>
    <xf numFmtId="0" fontId="5" fillId="3" borderId="8" xfId="0" applyFont="1" applyFill="1" applyBorder="1" applyAlignment="1">
      <alignment horizontal="center"/>
    </xf>
    <xf numFmtId="0" fontId="5" fillId="13" borderId="0" xfId="0" applyFont="1" applyFill="1" applyAlignment="1">
      <alignment vertical="center"/>
    </xf>
    <xf numFmtId="0" fontId="5" fillId="10" borderId="0" xfId="0" applyFont="1" applyFill="1" applyAlignment="1">
      <alignment horizontal="center" vertical="center"/>
    </xf>
    <xf numFmtId="9" fontId="5" fillId="7" borderId="0" xfId="0" applyNumberFormat="1" applyFont="1" applyFill="1"/>
    <xf numFmtId="0" fontId="5" fillId="7" borderId="0" xfId="0" applyFont="1" applyFill="1"/>
    <xf numFmtId="0" fontId="33" fillId="7" borderId="0" xfId="0" applyFont="1" applyFill="1" applyAlignment="1">
      <alignment wrapText="1"/>
    </xf>
    <xf numFmtId="0" fontId="5" fillId="7" borderId="0" xfId="0" applyFont="1" applyFill="1" applyAlignment="1">
      <alignment vertical="center"/>
    </xf>
    <xf numFmtId="0" fontId="13" fillId="2" borderId="0" xfId="0" applyFont="1" applyFill="1" applyBorder="1" applyAlignment="1">
      <alignment horizontal="center" vertical="center" wrapText="1"/>
    </xf>
    <xf numFmtId="0" fontId="5" fillId="0" borderId="8" xfId="0" applyFont="1" applyFill="1" applyBorder="1" applyAlignment="1">
      <alignment horizontal="center" vertical="center"/>
    </xf>
    <xf numFmtId="0" fontId="8" fillId="15"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top" wrapText="1"/>
    </xf>
    <xf numFmtId="0" fontId="14" fillId="14" borderId="1" xfId="0" applyFont="1" applyFill="1" applyBorder="1" applyAlignment="1">
      <alignment vertical="center"/>
    </xf>
    <xf numFmtId="0" fontId="14" fillId="5" borderId="1"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lignment vertical="top" wrapText="1"/>
    </xf>
    <xf numFmtId="0" fontId="14" fillId="5" borderId="1" xfId="0" applyFont="1" applyFill="1" applyBorder="1" applyAlignment="1">
      <alignment vertical="top" wrapText="1"/>
    </xf>
    <xf numFmtId="0" fontId="14" fillId="11" borderId="1" xfId="0" applyFont="1" applyFill="1" applyBorder="1" applyAlignment="1">
      <alignment vertical="center"/>
    </xf>
    <xf numFmtId="0" fontId="14" fillId="11" borderId="1" xfId="0" applyFont="1" applyFill="1" applyBorder="1" applyAlignment="1">
      <alignment horizontal="center" vertical="center"/>
    </xf>
    <xf numFmtId="0" fontId="17" fillId="16" borderId="0" xfId="0" applyFont="1" applyFill="1" applyBorder="1" applyAlignment="1">
      <alignment horizontal="left"/>
    </xf>
    <xf numFmtId="0" fontId="9" fillId="16" borderId="0" xfId="0" applyFont="1" applyFill="1" applyBorder="1"/>
    <xf numFmtId="0" fontId="13" fillId="16" borderId="0" xfId="0" applyFont="1" applyFill="1" applyBorder="1" applyAlignment="1">
      <alignment horizontal="center"/>
    </xf>
    <xf numFmtId="0" fontId="5" fillId="7" borderId="1" xfId="0" applyFont="1" applyFill="1" applyBorder="1" applyAlignment="1">
      <alignment vertical="top" wrapText="1"/>
    </xf>
    <xf numFmtId="0" fontId="4" fillId="3" borderId="2" xfId="0" applyFont="1" applyFill="1" applyBorder="1" applyAlignment="1" applyProtection="1"/>
    <xf numFmtId="0" fontId="36" fillId="2" borderId="0" xfId="0" applyFont="1" applyFill="1" applyAlignment="1">
      <alignment vertical="center"/>
    </xf>
    <xf numFmtId="0" fontId="35" fillId="2" borderId="1" xfId="0" applyFont="1" applyFill="1" applyBorder="1" applyAlignment="1" applyProtection="1">
      <alignment vertical="center" wrapText="1"/>
      <protection hidden="1"/>
    </xf>
    <xf numFmtId="0" fontId="35" fillId="15" borderId="1" xfId="0" applyFont="1" applyFill="1" applyBorder="1" applyAlignment="1" applyProtection="1">
      <alignment vertical="center" wrapText="1"/>
      <protection hidden="1"/>
    </xf>
    <xf numFmtId="0" fontId="3" fillId="9" borderId="4" xfId="0" applyFont="1" applyFill="1" applyBorder="1" applyAlignment="1">
      <alignment horizontal="center"/>
    </xf>
    <xf numFmtId="0" fontId="4" fillId="3" borderId="4" xfId="0" applyFont="1" applyFill="1" applyBorder="1" applyAlignment="1">
      <alignment horizontal="center"/>
    </xf>
    <xf numFmtId="0" fontId="3" fillId="2" borderId="0" xfId="0" applyFont="1" applyFill="1" applyBorder="1"/>
    <xf numFmtId="0" fontId="3" fillId="2" borderId="0" xfId="0" applyFont="1" applyFill="1" applyBorder="1" applyAlignment="1">
      <alignment horizontal="center"/>
    </xf>
    <xf numFmtId="0" fontId="37" fillId="4" borderId="2" xfId="0" applyFont="1" applyFill="1" applyBorder="1" applyAlignment="1">
      <alignment horizontal="center" vertical="center"/>
    </xf>
    <xf numFmtId="0" fontId="37" fillId="4" borderId="1" xfId="0" applyFont="1" applyFill="1" applyBorder="1" applyAlignment="1">
      <alignment horizontal="center" vertical="center" wrapText="1"/>
    </xf>
    <xf numFmtId="0" fontId="37" fillId="4"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4" xfId="0" applyFont="1" applyFill="1" applyBorder="1" applyAlignment="1">
      <alignment horizontal="center" vertical="center"/>
    </xf>
    <xf numFmtId="0" fontId="34" fillId="9" borderId="5"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7" fillId="9" borderId="0" xfId="0" applyFont="1" applyFill="1" applyBorder="1" applyAlignment="1">
      <alignment horizontal="center" vertical="center"/>
    </xf>
    <xf numFmtId="0" fontId="28" fillId="9" borderId="0" xfId="0" applyFont="1" applyFill="1" applyBorder="1" applyAlignment="1">
      <alignment horizontal="center" vertical="center"/>
    </xf>
    <xf numFmtId="0" fontId="9" fillId="9" borderId="6" xfId="0" applyFont="1" applyFill="1" applyBorder="1" applyAlignment="1">
      <alignment horizontal="left"/>
    </xf>
    <xf numFmtId="0" fontId="9" fillId="9" borderId="0" xfId="0" applyFont="1" applyFill="1" applyBorder="1" applyAlignment="1">
      <alignment horizontal="left"/>
    </xf>
    <xf numFmtId="0" fontId="9" fillId="9" borderId="5" xfId="0" applyFont="1" applyFill="1" applyBorder="1" applyAlignment="1">
      <alignment horizontal="left"/>
    </xf>
    <xf numFmtId="0" fontId="9" fillId="9" borderId="8" xfId="0" applyFont="1" applyFill="1" applyBorder="1" applyAlignment="1">
      <alignment horizontal="left"/>
    </xf>
    <xf numFmtId="0" fontId="37" fillId="4" borderId="4"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29" fillId="9" borderId="5" xfId="0" applyFont="1" applyFill="1" applyBorder="1" applyAlignment="1">
      <alignment horizontal="center" vertical="center" wrapText="1"/>
    </xf>
    <xf numFmtId="0" fontId="29" fillId="9" borderId="11" xfId="0" applyFont="1" applyFill="1" applyBorder="1" applyAlignment="1">
      <alignment horizontal="center" vertical="center" wrapText="1"/>
    </xf>
    <xf numFmtId="0" fontId="29" fillId="9" borderId="6"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29" fillId="9" borderId="13" xfId="0" applyFont="1" applyFill="1" applyBorder="1" applyAlignment="1">
      <alignment horizontal="center" vertical="center" wrapText="1"/>
    </xf>
    <xf numFmtId="0" fontId="25" fillId="12" borderId="0" xfId="0" applyFont="1" applyFill="1" applyAlignment="1">
      <alignment horizontal="center" vertical="center"/>
    </xf>
    <xf numFmtId="0" fontId="17" fillId="2" borderId="0" xfId="0" applyFont="1" applyFill="1" applyBorder="1" applyAlignment="1">
      <alignment horizontal="left" wrapText="1"/>
    </xf>
    <xf numFmtId="0" fontId="9" fillId="9" borderId="7" xfId="0" applyFont="1" applyFill="1" applyBorder="1" applyAlignment="1">
      <alignment horizontal="left"/>
    </xf>
    <xf numFmtId="0" fontId="9" fillId="9" borderId="9" xfId="0" applyFont="1" applyFill="1" applyBorder="1" applyAlignment="1">
      <alignment horizontal="left"/>
    </xf>
    <xf numFmtId="1" fontId="30" fillId="2" borderId="0" xfId="0" applyNumberFormat="1" applyFont="1" applyFill="1" applyBorder="1" applyAlignment="1">
      <alignment horizontal="left" vertical="center" indent="1"/>
    </xf>
    <xf numFmtId="1" fontId="30" fillId="2" borderId="9" xfId="0" applyNumberFormat="1" applyFont="1" applyFill="1" applyBorder="1" applyAlignment="1">
      <alignment horizontal="left" vertical="center" indent="1"/>
    </xf>
    <xf numFmtId="0" fontId="13" fillId="2" borderId="0" xfId="0"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6" fillId="9" borderId="0" xfId="0" applyFont="1" applyFill="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Light16"/>
  <colors>
    <mruColors>
      <color rgb="FF000099"/>
      <color rgb="FFCC3399"/>
      <color rgb="FFFFFF66"/>
      <color rgb="FFFF9900"/>
      <color rgb="FF00FFFF"/>
      <color rgb="FFE45AD4"/>
      <color rgb="FF00CC99"/>
      <color rgb="FFFF3399"/>
      <color rgb="FF009900"/>
      <color rgb="FFC7D8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zh-CN"/>
  <c:style val="23"/>
  <c:chart>
    <c:autoTitleDeleted val="1"/>
    <c:plotArea>
      <c:layout/>
      <c:barChart>
        <c:barDir val="col"/>
        <c:grouping val="clustered"/>
        <c:ser>
          <c:idx val="0"/>
          <c:order val="0"/>
          <c:tx>
            <c:strRef>
              <c:f>'GRAF PELAPORAN'!$B$29</c:f>
              <c:strCache>
                <c:ptCount val="1"/>
                <c:pt idx="0">
                  <c:v>BIL. MURID</c:v>
                </c:pt>
              </c:strCache>
            </c:strRef>
          </c:tx>
          <c:dLbls>
            <c:showVal val="1"/>
            <c:extLst>
              <c:ext xmlns:c15="http://schemas.microsoft.com/office/drawing/2012/chart" uri="{CE6537A1-D6FC-4f65-9D91-7224C49458BB}">
                <c15:layout/>
                <c15:showLeaderLines val="0"/>
              </c:ext>
            </c:extLst>
          </c:dLbls>
          <c:cat>
            <c:strRef>
              <c:f>'GRAF PELAPORAN'!$C$28:$H$28</c:f>
              <c:strCache>
                <c:ptCount val="6"/>
                <c:pt idx="0">
                  <c:v>TP 1</c:v>
                </c:pt>
                <c:pt idx="1">
                  <c:v>TP 2</c:v>
                </c:pt>
                <c:pt idx="2">
                  <c:v> TP 3</c:v>
                </c:pt>
                <c:pt idx="3">
                  <c:v>TP 4</c:v>
                </c:pt>
                <c:pt idx="4">
                  <c:v>TP  5</c:v>
                </c:pt>
                <c:pt idx="5">
                  <c:v>TP 6</c:v>
                </c:pt>
              </c:strCache>
            </c:strRef>
          </c:cat>
          <c:val>
            <c:numRef>
              <c:f>'GRAF PELAPORAN'!$C$29:$H$29</c:f>
              <c:numCache>
                <c:formatCode>General</c:formatCode>
                <c:ptCount val="6"/>
                <c:pt idx="0">
                  <c:v>27</c:v>
                </c:pt>
                <c:pt idx="1">
                  <c:v>10</c:v>
                </c:pt>
                <c:pt idx="2">
                  <c:v>8</c:v>
                </c:pt>
                <c:pt idx="3">
                  <c:v>6</c:v>
                </c:pt>
                <c:pt idx="4">
                  <c:v>7</c:v>
                </c:pt>
                <c:pt idx="5">
                  <c:v>2</c:v>
                </c:pt>
              </c:numCache>
            </c:numRef>
          </c:val>
        </c:ser>
        <c:axId val="141145600"/>
        <c:axId val="141147136"/>
      </c:barChart>
      <c:catAx>
        <c:axId val="141145600"/>
        <c:scaling>
          <c:orientation val="minMax"/>
        </c:scaling>
        <c:axPos val="b"/>
        <c:numFmt formatCode="General" sourceLinked="0"/>
        <c:tickLblPos val="nextTo"/>
        <c:crossAx val="141147136"/>
        <c:crosses val="autoZero"/>
        <c:auto val="1"/>
        <c:lblAlgn val="ctr"/>
        <c:lblOffset val="100"/>
      </c:catAx>
      <c:valAx>
        <c:axId val="141147136"/>
        <c:scaling>
          <c:orientation val="minMax"/>
          <c:max val="60"/>
        </c:scaling>
        <c:axPos val="l"/>
        <c:numFmt formatCode="General" sourceLinked="1"/>
        <c:tickLblPos val="nextTo"/>
        <c:crossAx val="141145600"/>
        <c:crosses val="autoZero"/>
        <c:crossBetween val="between"/>
        <c:majorUnit val="10"/>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zh-CN"/>
  <c:style val="22"/>
  <c:chart>
    <c:autoTitleDeleted val="1"/>
    <c:plotArea>
      <c:layout/>
      <c:barChart>
        <c:barDir val="col"/>
        <c:grouping val="clustered"/>
        <c:ser>
          <c:idx val="0"/>
          <c:order val="0"/>
          <c:tx>
            <c:strRef>
              <c:f>'GRAF PELAPORAN'!$J$10</c:f>
              <c:strCache>
                <c:ptCount val="1"/>
                <c:pt idx="0">
                  <c:v>BIL. MURID</c:v>
                </c:pt>
              </c:strCache>
            </c:strRef>
          </c:tx>
          <c:dLbls>
            <c:showVal val="1"/>
            <c:extLst>
              <c:ext xmlns:c15="http://schemas.microsoft.com/office/drawing/2012/chart" uri="{CE6537A1-D6FC-4f65-9D91-7224C49458BB}">
                <c15:layout/>
                <c15:showLeaderLines val="0"/>
              </c:ext>
            </c:extLst>
          </c:dLbls>
          <c:cat>
            <c:strRef>
              <c:f>'GRAF PELAPORAN'!$K$9:$P$9</c:f>
              <c:strCache>
                <c:ptCount val="6"/>
                <c:pt idx="0">
                  <c:v>TP 1</c:v>
                </c:pt>
                <c:pt idx="1">
                  <c:v>TP 2</c:v>
                </c:pt>
                <c:pt idx="2">
                  <c:v> TP 3</c:v>
                </c:pt>
                <c:pt idx="3">
                  <c:v>TP 4</c:v>
                </c:pt>
                <c:pt idx="4">
                  <c:v>TP  5</c:v>
                </c:pt>
                <c:pt idx="5">
                  <c:v>TP 6</c:v>
                </c:pt>
              </c:strCache>
            </c:strRef>
          </c:cat>
          <c:val>
            <c:numRef>
              <c:f>'GRAF PELAPORAN'!$K$10:$P$10</c:f>
              <c:numCache>
                <c:formatCode>General</c:formatCode>
                <c:ptCount val="6"/>
                <c:pt idx="0">
                  <c:v>2</c:v>
                </c:pt>
                <c:pt idx="1">
                  <c:v>44</c:v>
                </c:pt>
                <c:pt idx="2">
                  <c:v>5</c:v>
                </c:pt>
                <c:pt idx="3">
                  <c:v>1</c:v>
                </c:pt>
                <c:pt idx="4">
                  <c:v>6</c:v>
                </c:pt>
                <c:pt idx="5">
                  <c:v>2</c:v>
                </c:pt>
              </c:numCache>
            </c:numRef>
          </c:val>
        </c:ser>
        <c:axId val="141052544"/>
        <c:axId val="141062528"/>
      </c:barChart>
      <c:catAx>
        <c:axId val="141052544"/>
        <c:scaling>
          <c:orientation val="minMax"/>
        </c:scaling>
        <c:axPos val="b"/>
        <c:numFmt formatCode="General" sourceLinked="0"/>
        <c:tickLblPos val="nextTo"/>
        <c:crossAx val="141062528"/>
        <c:crosses val="autoZero"/>
        <c:auto val="1"/>
        <c:lblAlgn val="ctr"/>
        <c:lblOffset val="100"/>
      </c:catAx>
      <c:valAx>
        <c:axId val="141062528"/>
        <c:scaling>
          <c:orientation val="minMax"/>
          <c:max val="60"/>
        </c:scaling>
        <c:axPos val="l"/>
        <c:numFmt formatCode="General" sourceLinked="1"/>
        <c:tickLblPos val="nextTo"/>
        <c:crossAx val="141052544"/>
        <c:crosses val="autoZero"/>
        <c:crossBetween val="between"/>
        <c:majorUnit val="10"/>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zh-CN"/>
  <c:style val="19"/>
  <c:chart>
    <c:autoTitleDeleted val="1"/>
    <c:plotArea>
      <c:layout/>
      <c:barChart>
        <c:barDir val="col"/>
        <c:grouping val="clustered"/>
        <c:ser>
          <c:idx val="0"/>
          <c:order val="0"/>
          <c:tx>
            <c:strRef>
              <c:f>'GRAF PELAPORAN'!$B$47</c:f>
              <c:strCache>
                <c:ptCount val="1"/>
                <c:pt idx="0">
                  <c:v>BIL. MURID</c:v>
                </c:pt>
              </c:strCache>
            </c:strRef>
          </c:tx>
          <c:dLbls>
            <c:showVal val="1"/>
          </c:dLbls>
          <c:cat>
            <c:strRef>
              <c:f>'GRAF PELAPORAN'!$C$46:$H$46</c:f>
              <c:strCache>
                <c:ptCount val="6"/>
                <c:pt idx="0">
                  <c:v>TP 1</c:v>
                </c:pt>
                <c:pt idx="1">
                  <c:v>TP 2</c:v>
                </c:pt>
                <c:pt idx="2">
                  <c:v> TP 3</c:v>
                </c:pt>
                <c:pt idx="3">
                  <c:v>TP 4</c:v>
                </c:pt>
                <c:pt idx="4">
                  <c:v>TP  5</c:v>
                </c:pt>
                <c:pt idx="5">
                  <c:v>TP 6</c:v>
                </c:pt>
              </c:strCache>
            </c:strRef>
          </c:cat>
          <c:val>
            <c:numRef>
              <c:f>'GRAF PELAPORAN'!$C$47:$H$47</c:f>
              <c:numCache>
                <c:formatCode>General</c:formatCode>
                <c:ptCount val="6"/>
                <c:pt idx="0">
                  <c:v>2</c:v>
                </c:pt>
                <c:pt idx="1">
                  <c:v>46</c:v>
                </c:pt>
                <c:pt idx="2">
                  <c:v>3</c:v>
                </c:pt>
                <c:pt idx="3">
                  <c:v>4</c:v>
                </c:pt>
                <c:pt idx="4">
                  <c:v>3</c:v>
                </c:pt>
                <c:pt idx="5">
                  <c:v>2</c:v>
                </c:pt>
              </c:numCache>
            </c:numRef>
          </c:val>
        </c:ser>
        <c:axId val="141090176"/>
        <c:axId val="141091968"/>
      </c:barChart>
      <c:catAx>
        <c:axId val="141090176"/>
        <c:scaling>
          <c:orientation val="minMax"/>
        </c:scaling>
        <c:axPos val="b"/>
        <c:numFmt formatCode="General" sourceLinked="0"/>
        <c:tickLblPos val="nextTo"/>
        <c:crossAx val="141091968"/>
        <c:crosses val="autoZero"/>
        <c:auto val="1"/>
        <c:lblAlgn val="ctr"/>
        <c:lblOffset val="100"/>
      </c:catAx>
      <c:valAx>
        <c:axId val="141091968"/>
        <c:scaling>
          <c:orientation val="minMax"/>
          <c:max val="60"/>
        </c:scaling>
        <c:axPos val="l"/>
        <c:numFmt formatCode="General" sourceLinked="1"/>
        <c:tickLblPos val="nextTo"/>
        <c:crossAx val="141090176"/>
        <c:crosses val="autoZero"/>
        <c:crossBetween val="between"/>
        <c:majorUnit val="10"/>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zh-CN"/>
  <c:style val="24"/>
  <c:chart>
    <c:autoTitleDeleted val="1"/>
    <c:plotArea>
      <c:layout/>
      <c:barChart>
        <c:barDir val="col"/>
        <c:grouping val="clustered"/>
        <c:ser>
          <c:idx val="0"/>
          <c:order val="0"/>
          <c:tx>
            <c:strRef>
              <c:f>'GRAF PELAPORAN'!$J$47</c:f>
              <c:strCache>
                <c:ptCount val="1"/>
                <c:pt idx="0">
                  <c:v>BIL. MURID</c:v>
                </c:pt>
              </c:strCache>
            </c:strRef>
          </c:tx>
          <c:dLbls>
            <c:showVal val="1"/>
          </c:dLbls>
          <c:cat>
            <c:strRef>
              <c:f>'GRAF PELAPORAN'!$K$46:$P$46</c:f>
              <c:strCache>
                <c:ptCount val="6"/>
                <c:pt idx="0">
                  <c:v>TP 1</c:v>
                </c:pt>
                <c:pt idx="1">
                  <c:v>TP 2</c:v>
                </c:pt>
                <c:pt idx="2">
                  <c:v> TP 3</c:v>
                </c:pt>
                <c:pt idx="3">
                  <c:v>TP 4</c:v>
                </c:pt>
                <c:pt idx="4">
                  <c:v>TP  5</c:v>
                </c:pt>
                <c:pt idx="5">
                  <c:v>TP 6</c:v>
                </c:pt>
              </c:strCache>
            </c:strRef>
          </c:cat>
          <c:val>
            <c:numRef>
              <c:f>'GRAF PELAPORAN'!$K$47:$P$47</c:f>
              <c:numCache>
                <c:formatCode>General</c:formatCode>
                <c:ptCount val="6"/>
                <c:pt idx="0">
                  <c:v>2</c:v>
                </c:pt>
                <c:pt idx="1">
                  <c:v>3</c:v>
                </c:pt>
                <c:pt idx="2">
                  <c:v>52</c:v>
                </c:pt>
                <c:pt idx="3">
                  <c:v>1</c:v>
                </c:pt>
                <c:pt idx="4">
                  <c:v>1</c:v>
                </c:pt>
                <c:pt idx="5">
                  <c:v>1</c:v>
                </c:pt>
              </c:numCache>
            </c:numRef>
          </c:val>
        </c:ser>
        <c:axId val="141848960"/>
        <c:axId val="141850496"/>
      </c:barChart>
      <c:catAx>
        <c:axId val="141848960"/>
        <c:scaling>
          <c:orientation val="minMax"/>
        </c:scaling>
        <c:axPos val="b"/>
        <c:numFmt formatCode="General" sourceLinked="0"/>
        <c:tickLblPos val="nextTo"/>
        <c:crossAx val="141850496"/>
        <c:crosses val="autoZero"/>
        <c:auto val="1"/>
        <c:lblAlgn val="ctr"/>
        <c:lblOffset val="100"/>
      </c:catAx>
      <c:valAx>
        <c:axId val="141850496"/>
        <c:scaling>
          <c:orientation val="minMax"/>
          <c:max val="60"/>
        </c:scaling>
        <c:axPos val="l"/>
        <c:numFmt formatCode="General" sourceLinked="1"/>
        <c:tickLblPos val="nextTo"/>
        <c:crossAx val="141848960"/>
        <c:crosses val="autoZero"/>
        <c:crossBetween val="between"/>
        <c:majorUnit val="10"/>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zh-CN"/>
  <c:style val="24"/>
  <c:chart>
    <c:autoTitleDeleted val="1"/>
    <c:plotArea>
      <c:layout/>
      <c:barChart>
        <c:barDir val="col"/>
        <c:grouping val="clustered"/>
        <c:ser>
          <c:idx val="0"/>
          <c:order val="0"/>
          <c:tx>
            <c:strRef>
              <c:f>'GRAF PELAPORAN'!$B$65</c:f>
              <c:strCache>
                <c:ptCount val="1"/>
                <c:pt idx="0">
                  <c:v>BIL. MURID</c:v>
                </c:pt>
              </c:strCache>
            </c:strRef>
          </c:tx>
          <c:spPr>
            <a:solidFill>
              <a:schemeClr val="accent4">
                <a:lumMod val="75000"/>
              </a:schemeClr>
            </a:solidFill>
          </c:spPr>
          <c:dLbls>
            <c:showVal val="1"/>
          </c:dLbls>
          <c:cat>
            <c:strRef>
              <c:f>'GRAF PELAPORAN'!$C$64:$H$64</c:f>
              <c:strCache>
                <c:ptCount val="6"/>
                <c:pt idx="0">
                  <c:v>TP 1</c:v>
                </c:pt>
                <c:pt idx="1">
                  <c:v>TP 2</c:v>
                </c:pt>
                <c:pt idx="2">
                  <c:v> TP 3</c:v>
                </c:pt>
                <c:pt idx="3">
                  <c:v>TP 4</c:v>
                </c:pt>
                <c:pt idx="4">
                  <c:v>TP  5</c:v>
                </c:pt>
                <c:pt idx="5">
                  <c:v>TP 6</c:v>
                </c:pt>
              </c:strCache>
            </c:strRef>
          </c:cat>
          <c:val>
            <c:numRef>
              <c:f>'GRAF PELAPORAN'!$C$65:$H$65</c:f>
              <c:numCache>
                <c:formatCode>General</c:formatCode>
                <c:ptCount val="6"/>
                <c:pt idx="0">
                  <c:v>1</c:v>
                </c:pt>
                <c:pt idx="1">
                  <c:v>1</c:v>
                </c:pt>
                <c:pt idx="2">
                  <c:v>1</c:v>
                </c:pt>
                <c:pt idx="3">
                  <c:v>54</c:v>
                </c:pt>
                <c:pt idx="4">
                  <c:v>2</c:v>
                </c:pt>
                <c:pt idx="5">
                  <c:v>1</c:v>
                </c:pt>
              </c:numCache>
            </c:numRef>
          </c:val>
        </c:ser>
        <c:axId val="141955840"/>
        <c:axId val="141957376"/>
      </c:barChart>
      <c:catAx>
        <c:axId val="141955840"/>
        <c:scaling>
          <c:orientation val="minMax"/>
        </c:scaling>
        <c:axPos val="b"/>
        <c:numFmt formatCode="General" sourceLinked="0"/>
        <c:tickLblPos val="nextTo"/>
        <c:crossAx val="141957376"/>
        <c:crosses val="autoZero"/>
        <c:auto val="1"/>
        <c:lblAlgn val="ctr"/>
        <c:lblOffset val="100"/>
      </c:catAx>
      <c:valAx>
        <c:axId val="141957376"/>
        <c:scaling>
          <c:orientation val="minMax"/>
          <c:max val="60"/>
        </c:scaling>
        <c:axPos val="l"/>
        <c:numFmt formatCode="General" sourceLinked="1"/>
        <c:tickLblPos val="nextTo"/>
        <c:crossAx val="141955840"/>
        <c:crosses val="autoZero"/>
        <c:crossBetween val="between"/>
        <c:majorUnit val="10"/>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zh-CN"/>
  <c:style val="20"/>
  <c:chart>
    <c:autoTitleDeleted val="1"/>
    <c:plotArea>
      <c:layout/>
      <c:barChart>
        <c:barDir val="col"/>
        <c:grouping val="clustered"/>
        <c:ser>
          <c:idx val="0"/>
          <c:order val="0"/>
          <c:tx>
            <c:strRef>
              <c:f>'GRAF PELAPORAN'!$B$83</c:f>
              <c:strCache>
                <c:ptCount val="1"/>
                <c:pt idx="0">
                  <c:v>BIL. MURID</c:v>
                </c:pt>
              </c:strCache>
            </c:strRef>
          </c:tx>
          <c:dLbls>
            <c:showVal val="1"/>
          </c:dLbls>
          <c:cat>
            <c:strRef>
              <c:f>'GRAF PELAPORAN'!$C$82:$H$82</c:f>
              <c:strCache>
                <c:ptCount val="6"/>
                <c:pt idx="0">
                  <c:v>TP 1</c:v>
                </c:pt>
                <c:pt idx="1">
                  <c:v>TP 2</c:v>
                </c:pt>
                <c:pt idx="2">
                  <c:v> TP 3</c:v>
                </c:pt>
                <c:pt idx="3">
                  <c:v>TP 4</c:v>
                </c:pt>
                <c:pt idx="4">
                  <c:v>TP  5</c:v>
                </c:pt>
                <c:pt idx="5">
                  <c:v>TP 6</c:v>
                </c:pt>
              </c:strCache>
            </c:strRef>
          </c:cat>
          <c:val>
            <c:numRef>
              <c:f>'GRAF PELAPORAN'!$C$83:$H$83</c:f>
              <c:numCache>
                <c:formatCode>General</c:formatCode>
                <c:ptCount val="6"/>
                <c:pt idx="0">
                  <c:v>1</c:v>
                </c:pt>
                <c:pt idx="1">
                  <c:v>3</c:v>
                </c:pt>
                <c:pt idx="2">
                  <c:v>44</c:v>
                </c:pt>
                <c:pt idx="3">
                  <c:v>10</c:v>
                </c:pt>
                <c:pt idx="4">
                  <c:v>1</c:v>
                </c:pt>
                <c:pt idx="5">
                  <c:v>1</c:v>
                </c:pt>
              </c:numCache>
            </c:numRef>
          </c:val>
        </c:ser>
        <c:axId val="141985280"/>
        <c:axId val="141986816"/>
      </c:barChart>
      <c:catAx>
        <c:axId val="141985280"/>
        <c:scaling>
          <c:orientation val="minMax"/>
        </c:scaling>
        <c:axPos val="b"/>
        <c:numFmt formatCode="General" sourceLinked="0"/>
        <c:tickLblPos val="nextTo"/>
        <c:crossAx val="141986816"/>
        <c:crosses val="autoZero"/>
        <c:auto val="1"/>
        <c:lblAlgn val="ctr"/>
        <c:lblOffset val="100"/>
      </c:catAx>
      <c:valAx>
        <c:axId val="141986816"/>
        <c:scaling>
          <c:orientation val="minMax"/>
          <c:max val="60"/>
        </c:scaling>
        <c:axPos val="l"/>
        <c:numFmt formatCode="General" sourceLinked="1"/>
        <c:tickLblPos val="nextTo"/>
        <c:crossAx val="141985280"/>
        <c:crosses val="autoZero"/>
        <c:crossBetween val="between"/>
        <c:majorUnit val="10"/>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zh-CN"/>
  <c:style val="21"/>
  <c:chart>
    <c:autoTitleDeleted val="1"/>
    <c:plotArea>
      <c:layout/>
      <c:barChart>
        <c:barDir val="col"/>
        <c:grouping val="clustered"/>
        <c:ser>
          <c:idx val="0"/>
          <c:order val="0"/>
          <c:tx>
            <c:strRef>
              <c:f>'GRAF PELAPORAN'!$B$10</c:f>
              <c:strCache>
                <c:ptCount val="1"/>
                <c:pt idx="0">
                  <c:v>BIL. MURID</c:v>
                </c:pt>
              </c:strCache>
            </c:strRef>
          </c:tx>
          <c:dLbls>
            <c:showVal val="1"/>
            <c:extLst>
              <c:ext xmlns:c15="http://schemas.microsoft.com/office/drawing/2012/chart" uri="{CE6537A1-D6FC-4f65-9D91-7224C49458BB}">
                <c15:layout/>
                <c15:showLeaderLines val="0"/>
              </c:ext>
            </c:extLst>
          </c:dLbls>
          <c:cat>
            <c:strRef>
              <c:f>'GRAF PELAPORAN'!$C$9:$H$9</c:f>
              <c:strCache>
                <c:ptCount val="6"/>
                <c:pt idx="0">
                  <c:v>TP 1</c:v>
                </c:pt>
                <c:pt idx="1">
                  <c:v>TP 2</c:v>
                </c:pt>
                <c:pt idx="2">
                  <c:v> TP 3</c:v>
                </c:pt>
                <c:pt idx="3">
                  <c:v>TP 4</c:v>
                </c:pt>
                <c:pt idx="4">
                  <c:v>TP  5</c:v>
                </c:pt>
                <c:pt idx="5">
                  <c:v>TP 6</c:v>
                </c:pt>
              </c:strCache>
            </c:strRef>
          </c:cat>
          <c:val>
            <c:numRef>
              <c:f>'GRAF PELAPORAN'!$C$10:$H$10</c:f>
              <c:numCache>
                <c:formatCode>General</c:formatCode>
                <c:ptCount val="6"/>
                <c:pt idx="0">
                  <c:v>24</c:v>
                </c:pt>
                <c:pt idx="1">
                  <c:v>3</c:v>
                </c:pt>
                <c:pt idx="2">
                  <c:v>5</c:v>
                </c:pt>
                <c:pt idx="3">
                  <c:v>7</c:v>
                </c:pt>
                <c:pt idx="4">
                  <c:v>10</c:v>
                </c:pt>
                <c:pt idx="5">
                  <c:v>11</c:v>
                </c:pt>
              </c:numCache>
            </c:numRef>
          </c:val>
        </c:ser>
        <c:axId val="141912704"/>
        <c:axId val="141914496"/>
      </c:barChart>
      <c:catAx>
        <c:axId val="141912704"/>
        <c:scaling>
          <c:orientation val="minMax"/>
        </c:scaling>
        <c:axPos val="b"/>
        <c:numFmt formatCode="General" sourceLinked="0"/>
        <c:majorTickMark val="none"/>
        <c:tickLblPos val="nextTo"/>
        <c:crossAx val="141914496"/>
        <c:crosses val="autoZero"/>
        <c:auto val="1"/>
        <c:lblAlgn val="ctr"/>
        <c:lblOffset val="100"/>
      </c:catAx>
      <c:valAx>
        <c:axId val="141914496"/>
        <c:scaling>
          <c:orientation val="minMax"/>
          <c:max val="60"/>
        </c:scaling>
        <c:axPos val="l"/>
        <c:numFmt formatCode="General" sourceLinked="1"/>
        <c:majorTickMark val="none"/>
        <c:tickLblPos val="nextTo"/>
        <c:crossAx val="141912704"/>
        <c:crosses val="autoZero"/>
        <c:crossBetween val="between"/>
        <c:majorUnit val="10"/>
      </c:valAx>
    </c:plotArea>
    <c:plotVisOnly val="1"/>
    <c:dispBlanksAs val="gap"/>
  </c:chart>
  <c:printSettings>
    <c:headerFooter/>
    <c:pageMargins b="0.75000000000000033" l="0.70000000000000029" r="0.70000000000000029" t="0.75000000000000033" header="0.30000000000000016" footer="0.30000000000000016"/>
    <c:pageSetup/>
  </c:printSettings>
</c:chartSpace>
</file>

<file path=xl/ctrlProps/ctrlProp1.xml><?xml version="1.0" encoding="utf-8"?>
<formControlPr xmlns="http://schemas.microsoft.com/office/spreadsheetml/2009/9/main" objectType="Drop" dropLines="44" dropStyle="combo" dx="16" fmlaLink="$I$6" fmlaRange="$J$7:$J$64" sel="19" val="18"/>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3.xml"/><Relationship Id="rId7"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148167</xdr:colOff>
      <xdr:row>0</xdr:row>
      <xdr:rowOff>88635</xdr:rowOff>
    </xdr:from>
    <xdr:to>
      <xdr:col>2</xdr:col>
      <xdr:colOff>2428875</xdr:colOff>
      <xdr:row>2</xdr:row>
      <xdr:rowOff>161453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148167" y="88635"/>
          <a:ext cx="2764896" cy="713374"/>
        </a:xfrm>
        <a:prstGeom prst="rect">
          <a:avLst/>
        </a:prstGeom>
      </xdr:spPr>
    </xdr:pic>
    <xdr:clientData/>
  </xdr:twoCellAnchor>
  <xdr:twoCellAnchor editAs="oneCell">
    <xdr:from>
      <xdr:col>11</xdr:col>
      <xdr:colOff>211667</xdr:colOff>
      <xdr:row>0</xdr:row>
      <xdr:rowOff>84855</xdr:rowOff>
    </xdr:from>
    <xdr:to>
      <xdr:col>11</xdr:col>
      <xdr:colOff>836989</xdr:colOff>
      <xdr:row>2</xdr:row>
      <xdr:rowOff>92276</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440334" y="84855"/>
          <a:ext cx="625322" cy="66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2138363</xdr:colOff>
      <xdr:row>9</xdr:row>
      <xdr:rowOff>90486</xdr:rowOff>
    </xdr:from>
    <xdr:to>
      <xdr:col>5</xdr:col>
      <xdr:colOff>5072063</xdr:colOff>
      <xdr:row>13</xdr:row>
      <xdr:rowOff>2730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543676" y="2233611"/>
          <a:ext cx="2933700" cy="769494"/>
        </a:xfrm>
        <a:prstGeom prst="rect">
          <a:avLst/>
        </a:prstGeom>
      </xdr:spPr>
    </xdr:pic>
    <xdr:clientData/>
  </xdr:twoCellAnchor>
  <xdr:twoCellAnchor editAs="oneCell">
    <xdr:from>
      <xdr:col>5</xdr:col>
      <xdr:colOff>5584530</xdr:colOff>
      <xdr:row>9</xdr:row>
      <xdr:rowOff>124618</xdr:rowOff>
    </xdr:from>
    <xdr:to>
      <xdr:col>5</xdr:col>
      <xdr:colOff>6266655</xdr:colOff>
      <xdr:row>13</xdr:row>
      <xdr:rowOff>4535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9989843" y="2267743"/>
          <a:ext cx="682125" cy="726962"/>
        </a:xfrm>
        <a:prstGeom prst="rect">
          <a:avLst/>
        </a:prstGeom>
      </xdr:spPr>
    </xdr:pic>
    <xdr:clientData/>
  </xdr:twoCellAnchor>
  <xdr:twoCellAnchor>
    <xdr:from>
      <xdr:col>3</xdr:col>
      <xdr:colOff>1154056</xdr:colOff>
      <xdr:row>21</xdr:row>
      <xdr:rowOff>174910</xdr:rowOff>
    </xdr:from>
    <xdr:to>
      <xdr:col>3</xdr:col>
      <xdr:colOff>1612446</xdr:colOff>
      <xdr:row>34</xdr:row>
      <xdr:rowOff>158750</xdr:rowOff>
    </xdr:to>
    <xdr:sp macro="" textlink="">
      <xdr:nvSpPr>
        <xdr:cNvPr id="5" name="Left Brace 4"/>
        <xdr:cNvSpPr/>
      </xdr:nvSpPr>
      <xdr:spPr>
        <a:xfrm flipH="1">
          <a:off x="2884431" y="7128160"/>
          <a:ext cx="458390" cy="4936840"/>
        </a:xfrm>
        <a:prstGeom prst="leftBrace">
          <a:avLst>
            <a:gd name="adj1" fmla="val 39502"/>
            <a:gd name="adj2" fmla="val 49145"/>
          </a:avLst>
        </a:prstGeom>
      </xdr:spPr>
      <xdr:style>
        <a:lnRef idx="3">
          <a:schemeClr val="accent6"/>
        </a:lnRef>
        <a:fillRef idx="0">
          <a:schemeClr val="accent6"/>
        </a:fillRef>
        <a:effectRef idx="2">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774190</xdr:colOff>
      <xdr:row>26</xdr:row>
      <xdr:rowOff>268175</xdr:rowOff>
    </xdr:from>
    <xdr:to>
      <xdr:col>5</xdr:col>
      <xdr:colOff>1781119</xdr:colOff>
      <xdr:row>27</xdr:row>
      <xdr:rowOff>375331</xdr:rowOff>
    </xdr:to>
    <xdr:sp macro="" textlink="">
      <xdr:nvSpPr>
        <xdr:cNvPr id="6" name="Line Callout 2 (Accent Bar) 5"/>
        <xdr:cNvSpPr/>
      </xdr:nvSpPr>
      <xdr:spPr>
        <a:xfrm flipH="1">
          <a:off x="4143659" y="9162144"/>
          <a:ext cx="2185648" cy="488156"/>
        </a:xfrm>
        <a:prstGeom prst="accentCallout2">
          <a:avLst>
            <a:gd name="adj1" fmla="val 48018"/>
            <a:gd name="adj2" fmla="val 100814"/>
            <a:gd name="adj3" fmla="val 51271"/>
            <a:gd name="adj4" fmla="val 120131"/>
            <a:gd name="adj5" fmla="val 83578"/>
            <a:gd name="adj6" fmla="val 131983"/>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Baris(Row) yang tidak berkenaan boleh disembunyikan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6267451</xdr:colOff>
      <xdr:row>0</xdr:row>
      <xdr:rowOff>40483</xdr:rowOff>
    </xdr:from>
    <xdr:to>
      <xdr:col>1</xdr:col>
      <xdr:colOff>6648451</xdr:colOff>
      <xdr:row>0</xdr:row>
      <xdr:rowOff>428743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953376" y="40483"/>
          <a:ext cx="381000" cy="3882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30</xdr:row>
      <xdr:rowOff>0</xdr:rowOff>
    </xdr:from>
    <xdr:to>
      <xdr:col>8</xdr:col>
      <xdr:colOff>0</xdr:colOff>
      <xdr:row>40</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4762</xdr:colOff>
      <xdr:row>10</xdr:row>
      <xdr:rowOff>207168</xdr:rowOff>
    </xdr:from>
    <xdr:to>
      <xdr:col>16</xdr:col>
      <xdr:colOff>4762</xdr:colOff>
      <xdr:row>21</xdr:row>
      <xdr:rowOff>154781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48</xdr:row>
      <xdr:rowOff>4762</xdr:rowOff>
    </xdr:from>
    <xdr:to>
      <xdr:col>8</xdr:col>
      <xdr:colOff>9525</xdr:colOff>
      <xdr:row>58</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609599</xdr:colOff>
      <xdr:row>48</xdr:row>
      <xdr:rowOff>4761</xdr:rowOff>
    </xdr:from>
    <xdr:to>
      <xdr:col>15</xdr:col>
      <xdr:colOff>600074</xdr:colOff>
      <xdr:row>58</xdr:row>
      <xdr:rowOff>180974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600074</xdr:colOff>
      <xdr:row>65</xdr:row>
      <xdr:rowOff>159543</xdr:rowOff>
    </xdr:from>
    <xdr:to>
      <xdr:col>8</xdr:col>
      <xdr:colOff>2380</xdr:colOff>
      <xdr:row>76</xdr:row>
      <xdr:rowOff>111919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609599</xdr:colOff>
      <xdr:row>84</xdr:row>
      <xdr:rowOff>14287</xdr:rowOff>
    </xdr:from>
    <xdr:to>
      <xdr:col>7</xdr:col>
      <xdr:colOff>600074</xdr:colOff>
      <xdr:row>94</xdr:row>
      <xdr:rowOff>171450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54768</xdr:colOff>
      <xdr:row>0</xdr:row>
      <xdr:rowOff>107155</xdr:rowOff>
    </xdr:from>
    <xdr:to>
      <xdr:col>3</xdr:col>
      <xdr:colOff>58183</xdr:colOff>
      <xdr:row>3</xdr:row>
      <xdr:rowOff>52386</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661987" y="107155"/>
          <a:ext cx="2158446" cy="552450"/>
        </a:xfrm>
        <a:prstGeom prst="rect">
          <a:avLst/>
        </a:prstGeom>
      </xdr:spPr>
    </xdr:pic>
    <xdr:clientData/>
  </xdr:twoCellAnchor>
  <xdr:twoCellAnchor editAs="oneCell">
    <xdr:from>
      <xdr:col>12</xdr:col>
      <xdr:colOff>69054</xdr:colOff>
      <xdr:row>0</xdr:row>
      <xdr:rowOff>111919</xdr:rowOff>
    </xdr:from>
    <xdr:to>
      <xdr:col>12</xdr:col>
      <xdr:colOff>604788</xdr:colOff>
      <xdr:row>3</xdr:row>
      <xdr:rowOff>53067</xdr:rowOff>
    </xdr:to>
    <xdr:pic>
      <xdr:nvPicPr>
        <xdr:cNvPr id="21" name="Picture 20"/>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xmlns="" val="0"/>
            </a:ext>
          </a:extLst>
        </a:blip>
        <a:stretch>
          <a:fillRect/>
        </a:stretch>
      </xdr:blipFill>
      <xdr:spPr>
        <a:xfrm>
          <a:off x="9451179" y="111919"/>
          <a:ext cx="535734" cy="548367"/>
        </a:xfrm>
        <a:prstGeom prst="rect">
          <a:avLst/>
        </a:prstGeom>
      </xdr:spPr>
    </xdr:pic>
    <xdr:clientData/>
  </xdr:twoCellAnchor>
  <xdr:twoCellAnchor>
    <xdr:from>
      <xdr:col>1</xdr:col>
      <xdr:colOff>35718</xdr:colOff>
      <xdr:row>10</xdr:row>
      <xdr:rowOff>182166</xdr:rowOff>
    </xdr:from>
    <xdr:to>
      <xdr:col>8</xdr:col>
      <xdr:colOff>11905</xdr:colOff>
      <xdr:row>21</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Y89"/>
  <sheetViews>
    <sheetView showGridLines="0" tabSelected="1" view="pageBreakPreview" zoomScale="60" zoomScaleNormal="100" workbookViewId="0">
      <selection activeCell="L15" sqref="L15"/>
    </sheetView>
  </sheetViews>
  <sheetFormatPr defaultColWidth="9.125" defaultRowHeight="15.75" zeroHeight="1"/>
  <cols>
    <col min="1" max="1" width="3.625" style="3" customWidth="1"/>
    <col min="2" max="2" width="7.125" style="3" customWidth="1"/>
    <col min="3" max="3" width="44.875" style="3" customWidth="1"/>
    <col min="4" max="4" width="21.375" style="3" customWidth="1"/>
    <col min="5" max="5" width="11.375" style="88" customWidth="1"/>
    <col min="6" max="6" width="16.75" style="88" customWidth="1"/>
    <col min="7" max="7" width="18.125" style="88" customWidth="1"/>
    <col min="8" max="8" width="11.125" style="88" customWidth="1"/>
    <col min="9" max="9" width="15.875" style="3" customWidth="1"/>
    <col min="10" max="10" width="16.125" style="3" customWidth="1"/>
    <col min="11" max="11" width="16.375" style="3" customWidth="1"/>
    <col min="12" max="12" width="14.5" style="88" customWidth="1"/>
    <col min="13" max="13" width="27" style="3" hidden="1" customWidth="1"/>
    <col min="14" max="14" width="10.375" style="3" hidden="1" customWidth="1"/>
    <col min="15" max="15" width="19" style="3" hidden="1" customWidth="1"/>
    <col min="16" max="25" width="9.125" style="3" hidden="1" customWidth="1"/>
    <col min="26" max="50" width="0" style="3" hidden="1" customWidth="1"/>
    <col min="51" max="51" width="9.125" style="3"/>
    <col min="52" max="79" width="0" style="3" hidden="1" customWidth="1"/>
    <col min="80" max="16384" width="9.125" style="3"/>
  </cols>
  <sheetData>
    <row r="1" spans="2:24" s="17" customFormat="1" ht="25.5" customHeight="1">
      <c r="B1" s="39"/>
      <c r="C1" s="40"/>
      <c r="D1" s="41" t="s">
        <v>59</v>
      </c>
      <c r="E1" s="110" t="s">
        <v>155</v>
      </c>
      <c r="F1" s="110"/>
      <c r="G1" s="110"/>
      <c r="H1" s="110"/>
      <c r="I1" s="110"/>
      <c r="J1" s="110"/>
      <c r="K1" s="110"/>
      <c r="L1" s="89"/>
    </row>
    <row r="2" spans="2:24" s="17" customFormat="1" ht="25.5" customHeight="1">
      <c r="B2" s="39"/>
      <c r="C2" s="40"/>
      <c r="D2" s="41" t="s">
        <v>60</v>
      </c>
      <c r="E2" s="110" t="s">
        <v>156</v>
      </c>
      <c r="F2" s="110"/>
      <c r="G2" s="110"/>
      <c r="H2" s="110"/>
      <c r="I2" s="110"/>
      <c r="J2" s="110"/>
      <c r="K2" s="110"/>
      <c r="L2" s="89"/>
    </row>
    <row r="3" spans="2:24" s="17" customFormat="1" ht="25.5" customHeight="1">
      <c r="B3" s="39"/>
      <c r="C3" s="42"/>
      <c r="D3" s="41" t="s">
        <v>1</v>
      </c>
      <c r="E3" s="110" t="s">
        <v>157</v>
      </c>
      <c r="F3" s="110"/>
      <c r="G3" s="110"/>
      <c r="H3" s="110"/>
      <c r="I3" s="110"/>
      <c r="J3" s="110"/>
      <c r="K3" s="110"/>
      <c r="L3" s="90"/>
    </row>
    <row r="4" spans="2:24" s="17" customFormat="1" ht="25.5" customHeight="1">
      <c r="B4" s="39"/>
      <c r="C4" s="40"/>
      <c r="D4" s="41" t="s">
        <v>61</v>
      </c>
      <c r="E4" s="110" t="s">
        <v>158</v>
      </c>
      <c r="F4" s="110"/>
      <c r="G4" s="110"/>
      <c r="H4" s="110"/>
      <c r="I4" s="110"/>
      <c r="J4" s="110"/>
      <c r="K4" s="110"/>
      <c r="L4" s="89"/>
    </row>
    <row r="5" spans="2:24" ht="15.95" customHeight="1">
      <c r="B5" s="26"/>
      <c r="C5" s="26"/>
      <c r="D5" s="26"/>
      <c r="E5" s="85"/>
      <c r="F5" s="85"/>
      <c r="G5" s="85"/>
      <c r="H5" s="85"/>
      <c r="I5" s="26"/>
      <c r="J5" s="26"/>
      <c r="K5" s="26"/>
      <c r="L5" s="85"/>
    </row>
    <row r="6" spans="2:24" s="21" customFormat="1" ht="20.100000000000001" customHeight="1">
      <c r="B6" s="28" t="s">
        <v>92</v>
      </c>
      <c r="C6" s="26"/>
      <c r="D6" s="83" t="s">
        <v>10</v>
      </c>
      <c r="E6" s="28" t="s">
        <v>102</v>
      </c>
      <c r="F6" s="28"/>
      <c r="G6" s="28"/>
      <c r="H6" s="28"/>
      <c r="I6" s="26"/>
      <c r="J6" s="26"/>
      <c r="K6" s="26"/>
      <c r="L6" s="91"/>
    </row>
    <row r="7" spans="2:24" s="21" customFormat="1" ht="42" customHeight="1">
      <c r="B7" s="143" t="s">
        <v>136</v>
      </c>
      <c r="C7" s="28"/>
      <c r="D7" s="83" t="s">
        <v>11</v>
      </c>
      <c r="E7" s="28" t="s">
        <v>159</v>
      </c>
      <c r="F7" s="28"/>
      <c r="G7" s="28"/>
      <c r="H7" s="28"/>
      <c r="I7" s="26"/>
      <c r="J7" s="26"/>
      <c r="K7" s="26"/>
      <c r="L7" s="91"/>
    </row>
    <row r="8" spans="2:24" s="21" customFormat="1" ht="20.100000000000001" hidden="1" customHeight="1">
      <c r="B8" s="27">
        <v>1</v>
      </c>
      <c r="C8" s="28">
        <v>2</v>
      </c>
      <c r="D8" s="27">
        <v>3</v>
      </c>
      <c r="E8" s="28">
        <v>4</v>
      </c>
      <c r="F8" s="27">
        <v>5</v>
      </c>
      <c r="G8" s="28">
        <v>6</v>
      </c>
      <c r="H8" s="27">
        <v>7</v>
      </c>
      <c r="I8" s="27">
        <v>9</v>
      </c>
      <c r="J8" s="28">
        <v>10</v>
      </c>
      <c r="K8" s="27">
        <v>11</v>
      </c>
      <c r="L8" s="27">
        <v>13</v>
      </c>
      <c r="M8" s="27">
        <v>13</v>
      </c>
      <c r="N8" s="27">
        <v>13</v>
      </c>
      <c r="O8" s="27">
        <v>13</v>
      </c>
      <c r="P8" s="27"/>
      <c r="Q8" s="27"/>
      <c r="R8" s="27"/>
      <c r="S8" s="27"/>
      <c r="T8" s="27"/>
      <c r="U8" s="27"/>
      <c r="V8" s="27"/>
      <c r="W8" s="27"/>
      <c r="X8" s="27"/>
    </row>
    <row r="9" spans="2:24" s="21" customFormat="1" ht="27" customHeight="1">
      <c r="B9" s="163" t="s">
        <v>7</v>
      </c>
      <c r="C9" s="163" t="s">
        <v>8</v>
      </c>
      <c r="D9" s="164" t="s">
        <v>85</v>
      </c>
      <c r="E9" s="163" t="s">
        <v>0</v>
      </c>
      <c r="F9" s="168" t="s">
        <v>99</v>
      </c>
      <c r="G9" s="169"/>
      <c r="H9" s="169"/>
      <c r="I9" s="169"/>
      <c r="J9" s="169"/>
      <c r="K9" s="169"/>
      <c r="L9" s="160" t="s">
        <v>93</v>
      </c>
    </row>
    <row r="10" spans="2:24" s="21" customFormat="1" ht="32.25" customHeight="1">
      <c r="B10" s="163"/>
      <c r="C10" s="163"/>
      <c r="D10" s="164"/>
      <c r="E10" s="163"/>
      <c r="F10" s="165" t="s">
        <v>100</v>
      </c>
      <c r="G10" s="166"/>
      <c r="H10" s="167"/>
      <c r="I10" s="165" t="s">
        <v>101</v>
      </c>
      <c r="J10" s="166"/>
      <c r="K10" s="167"/>
      <c r="L10" s="161"/>
      <c r="R10" s="21" t="s">
        <v>104</v>
      </c>
    </row>
    <row r="11" spans="2:24" ht="96" customHeight="1">
      <c r="B11" s="163"/>
      <c r="C11" s="163"/>
      <c r="D11" s="164"/>
      <c r="E11" s="163"/>
      <c r="F11" s="153" t="s">
        <v>151</v>
      </c>
      <c r="G11" s="153" t="s">
        <v>149</v>
      </c>
      <c r="H11" s="153" t="s">
        <v>150</v>
      </c>
      <c r="I11" s="158" t="s">
        <v>152</v>
      </c>
      <c r="J11" s="158" t="s">
        <v>153</v>
      </c>
      <c r="K11" s="158" t="s">
        <v>154</v>
      </c>
      <c r="L11" s="162"/>
      <c r="N11" s="68">
        <v>0</v>
      </c>
      <c r="O11" s="68" t="s">
        <v>51</v>
      </c>
      <c r="P11" s="119">
        <v>0.25</v>
      </c>
      <c r="Q11" s="119">
        <v>0.25</v>
      </c>
      <c r="R11" s="119">
        <v>0.5</v>
      </c>
      <c r="S11" s="121" t="s">
        <v>105</v>
      </c>
      <c r="T11" s="119">
        <v>0.15</v>
      </c>
      <c r="U11" s="119">
        <v>0.35</v>
      </c>
      <c r="V11" s="119">
        <v>0.5</v>
      </c>
      <c r="W11" s="121" t="s">
        <v>106</v>
      </c>
      <c r="X11" s="120" t="s">
        <v>103</v>
      </c>
    </row>
    <row r="12" spans="2:24" s="21" customFormat="1" ht="24.95" customHeight="1">
      <c r="B12" s="19">
        <v>1</v>
      </c>
      <c r="C12" s="20" t="s">
        <v>58</v>
      </c>
      <c r="D12" s="69">
        <v>40307162521</v>
      </c>
      <c r="E12" s="70" t="str">
        <f t="shared" ref="E12:E43" si="0">IF(D12="","",VLOOKUP(VALUE(RIGHT(D12)),$N$11:$O$22,2))</f>
        <v>L</v>
      </c>
      <c r="F12" s="70">
        <v>1</v>
      </c>
      <c r="G12" s="70">
        <v>1</v>
      </c>
      <c r="H12" s="70">
        <v>1</v>
      </c>
      <c r="I12" s="19">
        <v>1</v>
      </c>
      <c r="J12" s="19">
        <v>1</v>
      </c>
      <c r="K12" s="19">
        <v>1</v>
      </c>
      <c r="L12" s="159">
        <f>LOOKUP(X12,'Gred Variation'!$B$4:$C$64)</f>
        <v>1</v>
      </c>
      <c r="N12" s="68"/>
      <c r="O12" s="68"/>
      <c r="P12" s="21">
        <f>F12*0.25</f>
        <v>0.25</v>
      </c>
      <c r="Q12" s="21">
        <f>G12*0.25</f>
        <v>0.25</v>
      </c>
      <c r="R12" s="21">
        <f>H12*0.5</f>
        <v>0.5</v>
      </c>
      <c r="S12" s="122">
        <f>SUM(P12:R12)*0.4</f>
        <v>0.4</v>
      </c>
      <c r="T12" s="21">
        <f>I12*0.15</f>
        <v>0.15</v>
      </c>
      <c r="U12" s="21">
        <f>J12*0.35</f>
        <v>0.35</v>
      </c>
      <c r="V12" s="21">
        <f>K12*0.5</f>
        <v>0.5</v>
      </c>
      <c r="W12" s="117">
        <f>SUM(T12:V12)*0.6</f>
        <v>0.6</v>
      </c>
      <c r="X12" s="118">
        <f>S12+W12</f>
        <v>1</v>
      </c>
    </row>
    <row r="13" spans="2:24" s="21" customFormat="1" ht="24.95" customHeight="1">
      <c r="B13" s="19">
        <v>2</v>
      </c>
      <c r="C13" s="20" t="s">
        <v>29</v>
      </c>
      <c r="D13" s="69">
        <v>40206162355</v>
      </c>
      <c r="E13" s="70" t="str">
        <f t="shared" si="0"/>
        <v>L</v>
      </c>
      <c r="F13" s="70">
        <v>2</v>
      </c>
      <c r="G13" s="70">
        <v>2</v>
      </c>
      <c r="H13" s="70">
        <v>2</v>
      </c>
      <c r="I13" s="19">
        <v>2</v>
      </c>
      <c r="J13" s="19">
        <v>2</v>
      </c>
      <c r="K13" s="19">
        <v>2</v>
      </c>
      <c r="L13" s="159">
        <f>LOOKUP(X13,'Gred Variation'!$B$4:$C$64)</f>
        <v>2</v>
      </c>
      <c r="N13" s="68"/>
      <c r="O13" s="68"/>
      <c r="P13" s="21">
        <f t="shared" ref="P13:P71" si="1">F13*0.25</f>
        <v>0.5</v>
      </c>
      <c r="Q13" s="21">
        <f t="shared" ref="Q13:Q71" si="2">G13*0.25</f>
        <v>0.5</v>
      </c>
      <c r="R13" s="21">
        <f t="shared" ref="R13:R71" si="3">H13*0.5</f>
        <v>1</v>
      </c>
      <c r="S13" s="117">
        <f t="shared" ref="S13:S71" si="4">SUM(P13:R13)*0.4</f>
        <v>0.8</v>
      </c>
      <c r="T13" s="21">
        <f t="shared" ref="T13:T71" si="5">I13*0.15</f>
        <v>0.3</v>
      </c>
      <c r="U13" s="21">
        <f t="shared" ref="U13:U71" si="6">J13*0.35</f>
        <v>0.7</v>
      </c>
      <c r="V13" s="21">
        <f t="shared" ref="V13:V71" si="7">K13*0.5</f>
        <v>1</v>
      </c>
      <c r="W13" s="117">
        <f>SUM(T13:V13)*0.6</f>
        <v>1.2</v>
      </c>
      <c r="X13" s="118">
        <f t="shared" ref="X13:X71" si="8">S13+W13</f>
        <v>2</v>
      </c>
    </row>
    <row r="14" spans="2:24" s="21" customFormat="1" ht="24.95" customHeight="1">
      <c r="B14" s="19">
        <v>3</v>
      </c>
      <c r="C14" s="20" t="s">
        <v>22</v>
      </c>
      <c r="D14" s="69">
        <v>41209022384</v>
      </c>
      <c r="E14" s="70" t="str">
        <f t="shared" si="0"/>
        <v>P</v>
      </c>
      <c r="F14" s="70">
        <v>3</v>
      </c>
      <c r="G14" s="70">
        <v>3</v>
      </c>
      <c r="H14" s="70">
        <v>3</v>
      </c>
      <c r="I14" s="19">
        <v>3</v>
      </c>
      <c r="J14" s="19">
        <v>3</v>
      </c>
      <c r="K14" s="19">
        <v>3</v>
      </c>
      <c r="L14" s="159">
        <f>LOOKUP(X14,'Gred Variation'!$B$4:$C$64)</f>
        <v>3</v>
      </c>
      <c r="N14" s="68">
        <v>1</v>
      </c>
      <c r="O14" s="68" t="s">
        <v>9</v>
      </c>
      <c r="P14" s="21">
        <f t="shared" si="1"/>
        <v>0.75</v>
      </c>
      <c r="Q14" s="21">
        <f t="shared" si="2"/>
        <v>0.75</v>
      </c>
      <c r="R14" s="21">
        <f t="shared" si="3"/>
        <v>1.5</v>
      </c>
      <c r="S14" s="117">
        <f t="shared" si="4"/>
        <v>1.2000000000000002</v>
      </c>
      <c r="T14" s="21">
        <f t="shared" si="5"/>
        <v>0.44999999999999996</v>
      </c>
      <c r="U14" s="21">
        <f t="shared" si="6"/>
        <v>1.0499999999999998</v>
      </c>
      <c r="V14" s="21">
        <f t="shared" si="7"/>
        <v>1.5</v>
      </c>
      <c r="W14" s="117">
        <f t="shared" ref="W14:W71" si="9">SUM(T14:V14)*0.6</f>
        <v>1.7999999999999998</v>
      </c>
      <c r="X14" s="118">
        <f t="shared" si="8"/>
        <v>3</v>
      </c>
    </row>
    <row r="15" spans="2:24" s="21" customFormat="1" ht="24.95" customHeight="1">
      <c r="B15" s="19">
        <v>4</v>
      </c>
      <c r="C15" s="20" t="s">
        <v>35</v>
      </c>
      <c r="D15" s="69">
        <v>40709072361</v>
      </c>
      <c r="E15" s="70" t="str">
        <f t="shared" si="0"/>
        <v>L</v>
      </c>
      <c r="F15" s="70">
        <v>4</v>
      </c>
      <c r="G15" s="70">
        <v>4</v>
      </c>
      <c r="H15" s="70">
        <v>4</v>
      </c>
      <c r="I15" s="19">
        <v>4</v>
      </c>
      <c r="J15" s="19">
        <v>4</v>
      </c>
      <c r="K15" s="19">
        <v>4</v>
      </c>
      <c r="L15" s="159">
        <f>LOOKUP(X15,'Gred Variation'!$B$4:$C$64)</f>
        <v>4</v>
      </c>
      <c r="N15" s="68">
        <v>2</v>
      </c>
      <c r="O15" s="68" t="s">
        <v>51</v>
      </c>
      <c r="P15" s="21">
        <f t="shared" si="1"/>
        <v>1</v>
      </c>
      <c r="Q15" s="21">
        <f t="shared" si="2"/>
        <v>1</v>
      </c>
      <c r="R15" s="21">
        <f t="shared" si="3"/>
        <v>2</v>
      </c>
      <c r="S15" s="117">
        <f t="shared" si="4"/>
        <v>1.6</v>
      </c>
      <c r="T15" s="21">
        <f t="shared" si="5"/>
        <v>0.6</v>
      </c>
      <c r="U15" s="21">
        <f t="shared" si="6"/>
        <v>1.4</v>
      </c>
      <c r="V15" s="21">
        <f t="shared" si="7"/>
        <v>2</v>
      </c>
      <c r="W15" s="117">
        <f t="shared" si="9"/>
        <v>2.4</v>
      </c>
      <c r="X15" s="118">
        <f t="shared" si="8"/>
        <v>4</v>
      </c>
    </row>
    <row r="16" spans="2:24" s="21" customFormat="1" ht="24.95" customHeight="1">
      <c r="B16" s="19">
        <v>5</v>
      </c>
      <c r="C16" s="20" t="s">
        <v>44</v>
      </c>
      <c r="D16" s="69">
        <v>41207162357</v>
      </c>
      <c r="E16" s="70" t="str">
        <f t="shared" si="0"/>
        <v>L</v>
      </c>
      <c r="F16" s="70">
        <v>5</v>
      </c>
      <c r="G16" s="70">
        <v>5</v>
      </c>
      <c r="H16" s="70">
        <v>5</v>
      </c>
      <c r="I16" s="19">
        <v>5</v>
      </c>
      <c r="J16" s="19">
        <v>5</v>
      </c>
      <c r="K16" s="19">
        <v>5</v>
      </c>
      <c r="L16" s="159">
        <f>LOOKUP(X16,'Gred Variation'!$B$4:$C$64)</f>
        <v>5</v>
      </c>
      <c r="N16" s="68">
        <v>3</v>
      </c>
      <c r="O16" s="68" t="s">
        <v>9</v>
      </c>
      <c r="P16" s="21">
        <f t="shared" si="1"/>
        <v>1.25</v>
      </c>
      <c r="Q16" s="21">
        <f t="shared" si="2"/>
        <v>1.25</v>
      </c>
      <c r="R16" s="21">
        <f t="shared" si="3"/>
        <v>2.5</v>
      </c>
      <c r="S16" s="117">
        <f t="shared" si="4"/>
        <v>2</v>
      </c>
      <c r="T16" s="21">
        <f t="shared" si="5"/>
        <v>0.75</v>
      </c>
      <c r="U16" s="21">
        <f t="shared" si="6"/>
        <v>1.75</v>
      </c>
      <c r="V16" s="21">
        <f t="shared" si="7"/>
        <v>2.5</v>
      </c>
      <c r="W16" s="117">
        <f t="shared" si="9"/>
        <v>3</v>
      </c>
      <c r="X16" s="118">
        <f t="shared" si="8"/>
        <v>5</v>
      </c>
    </row>
    <row r="17" spans="2:24" s="21" customFormat="1" ht="24.95" customHeight="1">
      <c r="B17" s="19">
        <v>6</v>
      </c>
      <c r="C17" s="20" t="s">
        <v>40</v>
      </c>
      <c r="D17" s="69">
        <v>41209166359</v>
      </c>
      <c r="E17" s="70" t="str">
        <f t="shared" si="0"/>
        <v>L</v>
      </c>
      <c r="F17" s="70">
        <v>6</v>
      </c>
      <c r="G17" s="70">
        <v>6</v>
      </c>
      <c r="H17" s="70">
        <v>6</v>
      </c>
      <c r="I17" s="19">
        <v>6</v>
      </c>
      <c r="J17" s="19">
        <v>6</v>
      </c>
      <c r="K17" s="19">
        <v>6</v>
      </c>
      <c r="L17" s="159">
        <f>LOOKUP(X17,'Gred Variation'!$B$4:$C$64)</f>
        <v>6</v>
      </c>
      <c r="N17" s="68">
        <v>4</v>
      </c>
      <c r="O17" s="68" t="s">
        <v>51</v>
      </c>
      <c r="P17" s="21">
        <f t="shared" si="1"/>
        <v>1.5</v>
      </c>
      <c r="Q17" s="21">
        <f t="shared" si="2"/>
        <v>1.5</v>
      </c>
      <c r="R17" s="21">
        <f t="shared" si="3"/>
        <v>3</v>
      </c>
      <c r="S17" s="117">
        <f t="shared" si="4"/>
        <v>2.4000000000000004</v>
      </c>
      <c r="T17" s="21">
        <f t="shared" si="5"/>
        <v>0.89999999999999991</v>
      </c>
      <c r="U17" s="21">
        <f t="shared" si="6"/>
        <v>2.0999999999999996</v>
      </c>
      <c r="V17" s="21">
        <f t="shared" si="7"/>
        <v>3</v>
      </c>
      <c r="W17" s="117">
        <f t="shared" si="9"/>
        <v>3.5999999999999996</v>
      </c>
      <c r="X17" s="118">
        <f t="shared" si="8"/>
        <v>6</v>
      </c>
    </row>
    <row r="18" spans="2:24" s="21" customFormat="1" ht="24.95" customHeight="1">
      <c r="B18" s="19">
        <v>7</v>
      </c>
      <c r="C18" s="20" t="s">
        <v>27</v>
      </c>
      <c r="D18" s="69">
        <v>41208018957</v>
      </c>
      <c r="E18" s="70" t="str">
        <f t="shared" si="0"/>
        <v>L</v>
      </c>
      <c r="F18" s="70">
        <v>5</v>
      </c>
      <c r="G18" s="70">
        <v>5</v>
      </c>
      <c r="H18" s="70">
        <v>4</v>
      </c>
      <c r="I18" s="19">
        <v>3</v>
      </c>
      <c r="J18" s="19">
        <v>2</v>
      </c>
      <c r="K18" s="19">
        <v>4</v>
      </c>
      <c r="L18" s="159">
        <f>LOOKUP(X18,'Gred Variation'!$B$4:$C$64)</f>
        <v>4</v>
      </c>
      <c r="N18" s="68">
        <v>5</v>
      </c>
      <c r="O18" s="68" t="s">
        <v>9</v>
      </c>
      <c r="P18" s="21">
        <f t="shared" si="1"/>
        <v>1.25</v>
      </c>
      <c r="Q18" s="21">
        <f t="shared" si="2"/>
        <v>1.25</v>
      </c>
      <c r="R18" s="21">
        <f t="shared" si="3"/>
        <v>2</v>
      </c>
      <c r="S18" s="117">
        <f t="shared" si="4"/>
        <v>1.8</v>
      </c>
      <c r="T18" s="21">
        <f t="shared" si="5"/>
        <v>0.44999999999999996</v>
      </c>
      <c r="U18" s="21">
        <f t="shared" si="6"/>
        <v>0.7</v>
      </c>
      <c r="V18" s="21">
        <f t="shared" si="7"/>
        <v>2</v>
      </c>
      <c r="W18" s="117">
        <f t="shared" si="9"/>
        <v>1.89</v>
      </c>
      <c r="X18" s="118">
        <f t="shared" si="8"/>
        <v>3.69</v>
      </c>
    </row>
    <row r="19" spans="2:24" s="21" customFormat="1" ht="24.95" customHeight="1">
      <c r="B19" s="19">
        <v>8</v>
      </c>
      <c r="C19" s="20" t="s">
        <v>39</v>
      </c>
      <c r="D19" s="69">
        <v>41203018933</v>
      </c>
      <c r="E19" s="70" t="str">
        <f t="shared" si="0"/>
        <v>L</v>
      </c>
      <c r="F19" s="70">
        <v>5</v>
      </c>
      <c r="G19" s="70">
        <v>5</v>
      </c>
      <c r="H19" s="70">
        <v>4</v>
      </c>
      <c r="I19" s="19">
        <v>3</v>
      </c>
      <c r="J19" s="19">
        <v>2</v>
      </c>
      <c r="K19" s="19">
        <v>5</v>
      </c>
      <c r="L19" s="159">
        <f>LOOKUP(X19,'Gred Variation'!$B$4:$C$64)</f>
        <v>4</v>
      </c>
      <c r="N19" s="68">
        <v>6</v>
      </c>
      <c r="O19" s="68" t="s">
        <v>51</v>
      </c>
      <c r="P19" s="21">
        <f t="shared" si="1"/>
        <v>1.25</v>
      </c>
      <c r="Q19" s="21">
        <f t="shared" si="2"/>
        <v>1.25</v>
      </c>
      <c r="R19" s="21">
        <f t="shared" si="3"/>
        <v>2</v>
      </c>
      <c r="S19" s="117">
        <f t="shared" si="4"/>
        <v>1.8</v>
      </c>
      <c r="T19" s="21">
        <f t="shared" si="5"/>
        <v>0.44999999999999996</v>
      </c>
      <c r="U19" s="21">
        <f t="shared" si="6"/>
        <v>0.7</v>
      </c>
      <c r="V19" s="21">
        <f t="shared" si="7"/>
        <v>2.5</v>
      </c>
      <c r="W19" s="117">
        <f t="shared" si="9"/>
        <v>2.19</v>
      </c>
      <c r="X19" s="118">
        <f t="shared" si="8"/>
        <v>3.99</v>
      </c>
    </row>
    <row r="20" spans="2:24" s="21" customFormat="1" ht="24.95" customHeight="1">
      <c r="B20" s="19">
        <v>9</v>
      </c>
      <c r="C20" s="20" t="s">
        <v>86</v>
      </c>
      <c r="D20" s="69">
        <v>41208162564</v>
      </c>
      <c r="E20" s="70" t="str">
        <f t="shared" si="0"/>
        <v>P</v>
      </c>
      <c r="F20" s="70">
        <v>3</v>
      </c>
      <c r="G20" s="70">
        <v>2</v>
      </c>
      <c r="H20" s="70">
        <v>1</v>
      </c>
      <c r="I20" s="19">
        <v>2</v>
      </c>
      <c r="J20" s="19">
        <v>1</v>
      </c>
      <c r="K20" s="19">
        <v>4</v>
      </c>
      <c r="L20" s="159">
        <f>LOOKUP(X20,'Gred Variation'!$B$4:$C$64)</f>
        <v>2</v>
      </c>
      <c r="N20" s="68">
        <v>7</v>
      </c>
      <c r="O20" s="68" t="s">
        <v>9</v>
      </c>
      <c r="P20" s="21">
        <f t="shared" si="1"/>
        <v>0.75</v>
      </c>
      <c r="Q20" s="21">
        <f t="shared" si="2"/>
        <v>0.5</v>
      </c>
      <c r="R20" s="21">
        <f t="shared" si="3"/>
        <v>0.5</v>
      </c>
      <c r="S20" s="117">
        <f t="shared" si="4"/>
        <v>0.70000000000000007</v>
      </c>
      <c r="T20" s="21">
        <f t="shared" si="5"/>
        <v>0.3</v>
      </c>
      <c r="U20" s="21">
        <f t="shared" si="6"/>
        <v>0.35</v>
      </c>
      <c r="V20" s="21">
        <f t="shared" si="7"/>
        <v>2</v>
      </c>
      <c r="W20" s="117">
        <f t="shared" si="9"/>
        <v>1.5899999999999999</v>
      </c>
      <c r="X20" s="118">
        <f t="shared" si="8"/>
        <v>2.29</v>
      </c>
    </row>
    <row r="21" spans="2:24" s="21" customFormat="1" ht="24.95" customHeight="1">
      <c r="B21" s="19">
        <v>10</v>
      </c>
      <c r="C21" s="20" t="s">
        <v>18</v>
      </c>
      <c r="D21" s="69">
        <v>41209169898</v>
      </c>
      <c r="E21" s="70" t="str">
        <f t="shared" si="0"/>
        <v>P</v>
      </c>
      <c r="F21" s="70">
        <v>5</v>
      </c>
      <c r="G21" s="70">
        <v>2</v>
      </c>
      <c r="H21" s="70">
        <v>1</v>
      </c>
      <c r="I21" s="19">
        <v>2</v>
      </c>
      <c r="J21" s="19">
        <v>3</v>
      </c>
      <c r="K21" s="19">
        <v>4</v>
      </c>
      <c r="L21" s="159">
        <f>LOOKUP(X21,'Gred Variation'!$B$4:$C$64)</f>
        <v>3</v>
      </c>
      <c r="N21" s="68">
        <v>8</v>
      </c>
      <c r="O21" s="68" t="s">
        <v>51</v>
      </c>
      <c r="P21" s="21">
        <f t="shared" si="1"/>
        <v>1.25</v>
      </c>
      <c r="Q21" s="21">
        <f t="shared" si="2"/>
        <v>0.5</v>
      </c>
      <c r="R21" s="21">
        <f t="shared" si="3"/>
        <v>0.5</v>
      </c>
      <c r="S21" s="117">
        <f t="shared" si="4"/>
        <v>0.9</v>
      </c>
      <c r="T21" s="21">
        <f t="shared" si="5"/>
        <v>0.3</v>
      </c>
      <c r="U21" s="21">
        <f t="shared" si="6"/>
        <v>1.0499999999999998</v>
      </c>
      <c r="V21" s="21">
        <f t="shared" si="7"/>
        <v>2</v>
      </c>
      <c r="W21" s="117">
        <f t="shared" si="9"/>
        <v>2.0099999999999998</v>
      </c>
      <c r="X21" s="118">
        <f t="shared" si="8"/>
        <v>2.9099999999999997</v>
      </c>
    </row>
    <row r="22" spans="2:24" s="21" customFormat="1" ht="24.95" customHeight="1">
      <c r="B22" s="19">
        <v>11</v>
      </c>
      <c r="C22" s="20" t="s">
        <v>37</v>
      </c>
      <c r="D22" s="69">
        <v>41216167867</v>
      </c>
      <c r="E22" s="70" t="str">
        <f t="shared" si="0"/>
        <v>L</v>
      </c>
      <c r="F22" s="70">
        <v>4</v>
      </c>
      <c r="G22" s="70">
        <v>2</v>
      </c>
      <c r="H22" s="70">
        <v>3</v>
      </c>
      <c r="I22" s="19">
        <v>2</v>
      </c>
      <c r="J22" s="19">
        <v>3</v>
      </c>
      <c r="K22" s="19">
        <v>4</v>
      </c>
      <c r="L22" s="159">
        <f>LOOKUP(X22,'Gred Variation'!$B$4:$C$64)</f>
        <v>3</v>
      </c>
      <c r="N22" s="68">
        <v>9</v>
      </c>
      <c r="O22" s="68" t="s">
        <v>9</v>
      </c>
      <c r="P22" s="21">
        <f t="shared" si="1"/>
        <v>1</v>
      </c>
      <c r="Q22" s="21">
        <f t="shared" si="2"/>
        <v>0.5</v>
      </c>
      <c r="R22" s="21">
        <f t="shared" si="3"/>
        <v>1.5</v>
      </c>
      <c r="S22" s="117">
        <f t="shared" si="4"/>
        <v>1.2000000000000002</v>
      </c>
      <c r="T22" s="21">
        <f t="shared" si="5"/>
        <v>0.3</v>
      </c>
      <c r="U22" s="21">
        <f t="shared" si="6"/>
        <v>1.0499999999999998</v>
      </c>
      <c r="V22" s="21">
        <f t="shared" si="7"/>
        <v>2</v>
      </c>
      <c r="W22" s="117">
        <f t="shared" si="9"/>
        <v>2.0099999999999998</v>
      </c>
      <c r="X22" s="118">
        <f t="shared" si="8"/>
        <v>3.21</v>
      </c>
    </row>
    <row r="23" spans="2:24" s="21" customFormat="1" ht="24.95" customHeight="1">
      <c r="B23" s="19">
        <v>12</v>
      </c>
      <c r="C23" s="20" t="s">
        <v>87</v>
      </c>
      <c r="D23" s="69">
        <v>41219169638</v>
      </c>
      <c r="E23" s="70" t="str">
        <f t="shared" si="0"/>
        <v>P</v>
      </c>
      <c r="F23" s="70">
        <v>4</v>
      </c>
      <c r="G23" s="70">
        <v>2</v>
      </c>
      <c r="H23" s="70">
        <v>4</v>
      </c>
      <c r="I23" s="19">
        <v>2</v>
      </c>
      <c r="J23" s="19">
        <v>3</v>
      </c>
      <c r="K23" s="19">
        <v>4</v>
      </c>
      <c r="L23" s="159">
        <f>LOOKUP(X23,'Gred Variation'!$B$4:$C$64)</f>
        <v>3</v>
      </c>
      <c r="P23" s="21">
        <f t="shared" si="1"/>
        <v>1</v>
      </c>
      <c r="Q23" s="21">
        <f t="shared" si="2"/>
        <v>0.5</v>
      </c>
      <c r="R23" s="21">
        <f t="shared" si="3"/>
        <v>2</v>
      </c>
      <c r="S23" s="117">
        <f t="shared" si="4"/>
        <v>1.4000000000000001</v>
      </c>
      <c r="T23" s="21">
        <f t="shared" si="5"/>
        <v>0.3</v>
      </c>
      <c r="U23" s="21">
        <f t="shared" si="6"/>
        <v>1.0499999999999998</v>
      </c>
      <c r="V23" s="21">
        <f t="shared" si="7"/>
        <v>2</v>
      </c>
      <c r="W23" s="117">
        <f t="shared" si="9"/>
        <v>2.0099999999999998</v>
      </c>
      <c r="X23" s="118">
        <f t="shared" si="8"/>
        <v>3.41</v>
      </c>
    </row>
    <row r="24" spans="2:24" s="21" customFormat="1" ht="24.95" customHeight="1">
      <c r="B24" s="19">
        <v>13</v>
      </c>
      <c r="C24" s="20" t="s">
        <v>32</v>
      </c>
      <c r="D24" s="69">
        <v>41229162398</v>
      </c>
      <c r="E24" s="70" t="str">
        <f t="shared" si="0"/>
        <v>P</v>
      </c>
      <c r="F24" s="70">
        <v>5</v>
      </c>
      <c r="G24" s="70">
        <v>2</v>
      </c>
      <c r="H24" s="70">
        <v>2</v>
      </c>
      <c r="I24" s="19">
        <v>2</v>
      </c>
      <c r="J24" s="19">
        <v>3</v>
      </c>
      <c r="K24" s="19">
        <v>4</v>
      </c>
      <c r="L24" s="159">
        <f>LOOKUP(X24,'Gred Variation'!$B$4:$C$64)</f>
        <v>3</v>
      </c>
      <c r="P24" s="21">
        <f t="shared" si="1"/>
        <v>1.25</v>
      </c>
      <c r="Q24" s="21">
        <f t="shared" si="2"/>
        <v>0.5</v>
      </c>
      <c r="R24" s="21">
        <f t="shared" si="3"/>
        <v>1</v>
      </c>
      <c r="S24" s="117">
        <f t="shared" si="4"/>
        <v>1.1000000000000001</v>
      </c>
      <c r="T24" s="21">
        <f t="shared" si="5"/>
        <v>0.3</v>
      </c>
      <c r="U24" s="21">
        <f t="shared" si="6"/>
        <v>1.0499999999999998</v>
      </c>
      <c r="V24" s="21">
        <f t="shared" si="7"/>
        <v>2</v>
      </c>
      <c r="W24" s="117">
        <f t="shared" si="9"/>
        <v>2.0099999999999998</v>
      </c>
      <c r="X24" s="118">
        <f t="shared" si="8"/>
        <v>3.11</v>
      </c>
    </row>
    <row r="25" spans="2:24" s="21" customFormat="1" ht="24.95" customHeight="1">
      <c r="B25" s="19">
        <v>14</v>
      </c>
      <c r="C25" s="20" t="s">
        <v>52</v>
      </c>
      <c r="D25" s="69">
        <v>41203168754</v>
      </c>
      <c r="E25" s="70" t="str">
        <f t="shared" si="0"/>
        <v>P</v>
      </c>
      <c r="F25" s="70">
        <v>2</v>
      </c>
      <c r="G25" s="70">
        <v>2</v>
      </c>
      <c r="H25" s="70">
        <v>3</v>
      </c>
      <c r="I25" s="19">
        <v>2</v>
      </c>
      <c r="J25" s="19">
        <v>3</v>
      </c>
      <c r="K25" s="19">
        <v>4</v>
      </c>
      <c r="L25" s="159">
        <f>LOOKUP(X25,'Gred Variation'!$B$4:$C$64)</f>
        <v>3</v>
      </c>
      <c r="P25" s="21">
        <f t="shared" si="1"/>
        <v>0.5</v>
      </c>
      <c r="Q25" s="21">
        <f t="shared" si="2"/>
        <v>0.5</v>
      </c>
      <c r="R25" s="21">
        <f t="shared" si="3"/>
        <v>1.5</v>
      </c>
      <c r="S25" s="117">
        <f t="shared" si="4"/>
        <v>1</v>
      </c>
      <c r="T25" s="21">
        <f t="shared" si="5"/>
        <v>0.3</v>
      </c>
      <c r="U25" s="21">
        <f t="shared" si="6"/>
        <v>1.0499999999999998</v>
      </c>
      <c r="V25" s="21">
        <f t="shared" si="7"/>
        <v>2</v>
      </c>
      <c r="W25" s="117">
        <f t="shared" si="9"/>
        <v>2.0099999999999998</v>
      </c>
      <c r="X25" s="118">
        <f t="shared" si="8"/>
        <v>3.01</v>
      </c>
    </row>
    <row r="26" spans="2:24" s="21" customFormat="1" ht="24.95" customHeight="1">
      <c r="B26" s="19">
        <v>15</v>
      </c>
      <c r="C26" s="20" t="s">
        <v>46</v>
      </c>
      <c r="D26" s="69">
        <v>41206162335</v>
      </c>
      <c r="E26" s="70" t="str">
        <f t="shared" si="0"/>
        <v>L</v>
      </c>
      <c r="F26" s="70">
        <v>3</v>
      </c>
      <c r="G26" s="70">
        <v>2</v>
      </c>
      <c r="H26" s="70">
        <v>5</v>
      </c>
      <c r="I26" s="19">
        <v>2</v>
      </c>
      <c r="J26" s="19">
        <v>3</v>
      </c>
      <c r="K26" s="19">
        <v>4</v>
      </c>
      <c r="L26" s="159">
        <f>LOOKUP(X26,'Gred Variation'!$B$4:$C$64)</f>
        <v>4</v>
      </c>
      <c r="P26" s="21">
        <f t="shared" si="1"/>
        <v>0.75</v>
      </c>
      <c r="Q26" s="21">
        <f t="shared" si="2"/>
        <v>0.5</v>
      </c>
      <c r="R26" s="21">
        <f t="shared" si="3"/>
        <v>2.5</v>
      </c>
      <c r="S26" s="117">
        <f t="shared" si="4"/>
        <v>1.5</v>
      </c>
      <c r="T26" s="21">
        <f t="shared" si="5"/>
        <v>0.3</v>
      </c>
      <c r="U26" s="21">
        <f t="shared" si="6"/>
        <v>1.0499999999999998</v>
      </c>
      <c r="V26" s="21">
        <f t="shared" si="7"/>
        <v>2</v>
      </c>
      <c r="W26" s="117">
        <f t="shared" si="9"/>
        <v>2.0099999999999998</v>
      </c>
      <c r="X26" s="118">
        <f t="shared" si="8"/>
        <v>3.51</v>
      </c>
    </row>
    <row r="27" spans="2:24" s="21" customFormat="1" ht="24.95" customHeight="1">
      <c r="B27" s="19">
        <v>16</v>
      </c>
      <c r="C27" s="20" t="s">
        <v>26</v>
      </c>
      <c r="D27" s="69">
        <v>41209166267</v>
      </c>
      <c r="E27" s="70" t="str">
        <f t="shared" si="0"/>
        <v>L</v>
      </c>
      <c r="F27" s="70">
        <v>5</v>
      </c>
      <c r="G27" s="70">
        <v>2</v>
      </c>
      <c r="H27" s="70">
        <v>1</v>
      </c>
      <c r="I27" s="19">
        <v>2</v>
      </c>
      <c r="J27" s="19">
        <v>3</v>
      </c>
      <c r="K27" s="19">
        <v>4</v>
      </c>
      <c r="L27" s="159">
        <f>LOOKUP(X27,'Gred Variation'!$B$4:$C$64)</f>
        <v>3</v>
      </c>
      <c r="P27" s="21">
        <f t="shared" si="1"/>
        <v>1.25</v>
      </c>
      <c r="Q27" s="21">
        <f t="shared" si="2"/>
        <v>0.5</v>
      </c>
      <c r="R27" s="21">
        <f t="shared" si="3"/>
        <v>0.5</v>
      </c>
      <c r="S27" s="117">
        <f t="shared" si="4"/>
        <v>0.9</v>
      </c>
      <c r="T27" s="21">
        <f t="shared" si="5"/>
        <v>0.3</v>
      </c>
      <c r="U27" s="21">
        <f t="shared" si="6"/>
        <v>1.0499999999999998</v>
      </c>
      <c r="V27" s="21">
        <f t="shared" si="7"/>
        <v>2</v>
      </c>
      <c r="W27" s="117">
        <f t="shared" si="9"/>
        <v>2.0099999999999998</v>
      </c>
      <c r="X27" s="118">
        <f t="shared" si="8"/>
        <v>2.9099999999999997</v>
      </c>
    </row>
    <row r="28" spans="2:24" s="21" customFormat="1" ht="24.95" customHeight="1">
      <c r="B28" s="19">
        <v>17</v>
      </c>
      <c r="C28" s="20" t="s">
        <v>43</v>
      </c>
      <c r="D28" s="69">
        <v>41211166993</v>
      </c>
      <c r="E28" s="70" t="str">
        <f t="shared" si="0"/>
        <v>L</v>
      </c>
      <c r="F28" s="70">
        <v>6</v>
      </c>
      <c r="G28" s="70">
        <v>2</v>
      </c>
      <c r="H28" s="70">
        <v>4</v>
      </c>
      <c r="I28" s="19">
        <v>2</v>
      </c>
      <c r="J28" s="19">
        <v>3</v>
      </c>
      <c r="K28" s="19">
        <v>4</v>
      </c>
      <c r="L28" s="159">
        <f>LOOKUP(X28,'Gred Variation'!$B$4:$C$64)</f>
        <v>4</v>
      </c>
      <c r="P28" s="21">
        <f t="shared" si="1"/>
        <v>1.5</v>
      </c>
      <c r="Q28" s="21">
        <f t="shared" si="2"/>
        <v>0.5</v>
      </c>
      <c r="R28" s="21">
        <f t="shared" si="3"/>
        <v>2</v>
      </c>
      <c r="S28" s="117">
        <f t="shared" si="4"/>
        <v>1.6</v>
      </c>
      <c r="T28" s="21">
        <f t="shared" si="5"/>
        <v>0.3</v>
      </c>
      <c r="U28" s="21">
        <f t="shared" si="6"/>
        <v>1.0499999999999998</v>
      </c>
      <c r="V28" s="21">
        <f t="shared" si="7"/>
        <v>2</v>
      </c>
      <c r="W28" s="117">
        <f t="shared" si="9"/>
        <v>2.0099999999999998</v>
      </c>
      <c r="X28" s="118">
        <f t="shared" si="8"/>
        <v>3.61</v>
      </c>
    </row>
    <row r="29" spans="2:24" s="21" customFormat="1" ht="24.95" customHeight="1">
      <c r="B29" s="19">
        <v>18</v>
      </c>
      <c r="C29" s="20" t="s">
        <v>15</v>
      </c>
      <c r="D29" s="69">
        <v>41236161248</v>
      </c>
      <c r="E29" s="70" t="str">
        <f t="shared" si="0"/>
        <v>P</v>
      </c>
      <c r="F29" s="70">
        <v>2</v>
      </c>
      <c r="G29" s="70">
        <v>2</v>
      </c>
      <c r="H29" s="70">
        <v>5</v>
      </c>
      <c r="I29" s="19">
        <v>2</v>
      </c>
      <c r="J29" s="19">
        <v>3</v>
      </c>
      <c r="K29" s="19">
        <v>4</v>
      </c>
      <c r="L29" s="159">
        <f>LOOKUP(X29,'Gred Variation'!$B$4:$C$64)</f>
        <v>3</v>
      </c>
      <c r="P29" s="21">
        <f t="shared" si="1"/>
        <v>0.5</v>
      </c>
      <c r="Q29" s="21">
        <f t="shared" si="2"/>
        <v>0.5</v>
      </c>
      <c r="R29" s="21">
        <f t="shared" si="3"/>
        <v>2.5</v>
      </c>
      <c r="S29" s="117">
        <f t="shared" si="4"/>
        <v>1.4000000000000001</v>
      </c>
      <c r="T29" s="21">
        <f t="shared" si="5"/>
        <v>0.3</v>
      </c>
      <c r="U29" s="21">
        <f t="shared" si="6"/>
        <v>1.0499999999999998</v>
      </c>
      <c r="V29" s="21">
        <f t="shared" si="7"/>
        <v>2</v>
      </c>
      <c r="W29" s="117">
        <f t="shared" si="9"/>
        <v>2.0099999999999998</v>
      </c>
      <c r="X29" s="118">
        <f t="shared" si="8"/>
        <v>3.41</v>
      </c>
    </row>
    <row r="30" spans="2:24" s="21" customFormat="1" ht="24.95" customHeight="1">
      <c r="B30" s="19">
        <v>19</v>
      </c>
      <c r="C30" s="20" t="s">
        <v>20</v>
      </c>
      <c r="D30" s="69">
        <v>41223161353</v>
      </c>
      <c r="E30" s="70" t="str">
        <f t="shared" si="0"/>
        <v>L</v>
      </c>
      <c r="F30" s="70">
        <v>4</v>
      </c>
      <c r="G30" s="70">
        <v>2</v>
      </c>
      <c r="H30" s="70">
        <v>6</v>
      </c>
      <c r="I30" s="19">
        <v>2</v>
      </c>
      <c r="J30" s="19">
        <v>3</v>
      </c>
      <c r="K30" s="19">
        <v>4</v>
      </c>
      <c r="L30" s="159">
        <f>LOOKUP(X30,'Gred Variation'!$B$4:$C$64)</f>
        <v>4</v>
      </c>
      <c r="P30" s="21">
        <f t="shared" si="1"/>
        <v>1</v>
      </c>
      <c r="Q30" s="21">
        <f t="shared" si="2"/>
        <v>0.5</v>
      </c>
      <c r="R30" s="21">
        <f t="shared" si="3"/>
        <v>3</v>
      </c>
      <c r="S30" s="117">
        <f t="shared" si="4"/>
        <v>1.8</v>
      </c>
      <c r="T30" s="21">
        <f t="shared" si="5"/>
        <v>0.3</v>
      </c>
      <c r="U30" s="21">
        <f t="shared" si="6"/>
        <v>1.0499999999999998</v>
      </c>
      <c r="V30" s="21">
        <f t="shared" si="7"/>
        <v>2</v>
      </c>
      <c r="W30" s="117">
        <f t="shared" si="9"/>
        <v>2.0099999999999998</v>
      </c>
      <c r="X30" s="118">
        <f t="shared" si="8"/>
        <v>3.8099999999999996</v>
      </c>
    </row>
    <row r="31" spans="2:24" s="21" customFormat="1" ht="24.95" customHeight="1">
      <c r="B31" s="19">
        <v>20</v>
      </c>
      <c r="C31" s="20" t="s">
        <v>45</v>
      </c>
      <c r="D31" s="69">
        <v>41225169897</v>
      </c>
      <c r="E31" s="70" t="str">
        <f t="shared" si="0"/>
        <v>L</v>
      </c>
      <c r="F31" s="70">
        <v>3</v>
      </c>
      <c r="G31" s="70">
        <v>2</v>
      </c>
      <c r="H31" s="70">
        <v>2</v>
      </c>
      <c r="I31" s="19">
        <v>2</v>
      </c>
      <c r="J31" s="19">
        <v>3</v>
      </c>
      <c r="K31" s="19">
        <v>4</v>
      </c>
      <c r="L31" s="159">
        <f>LOOKUP(X31,'Gred Variation'!$B$4:$C$64)</f>
        <v>3</v>
      </c>
      <c r="P31" s="21">
        <f t="shared" si="1"/>
        <v>0.75</v>
      </c>
      <c r="Q31" s="21">
        <f t="shared" si="2"/>
        <v>0.5</v>
      </c>
      <c r="R31" s="21">
        <f t="shared" si="3"/>
        <v>1</v>
      </c>
      <c r="S31" s="117">
        <f t="shared" si="4"/>
        <v>0.9</v>
      </c>
      <c r="T31" s="21">
        <f t="shared" si="5"/>
        <v>0.3</v>
      </c>
      <c r="U31" s="21">
        <f t="shared" si="6"/>
        <v>1.0499999999999998</v>
      </c>
      <c r="V31" s="21">
        <f t="shared" si="7"/>
        <v>2</v>
      </c>
      <c r="W31" s="117">
        <f t="shared" si="9"/>
        <v>2.0099999999999998</v>
      </c>
      <c r="X31" s="118">
        <f t="shared" si="8"/>
        <v>2.9099999999999997</v>
      </c>
    </row>
    <row r="32" spans="2:24" s="21" customFormat="1" ht="24.95" customHeight="1">
      <c r="B32" s="19">
        <v>21</v>
      </c>
      <c r="C32" s="20" t="s">
        <v>41</v>
      </c>
      <c r="D32" s="69">
        <v>41216163696</v>
      </c>
      <c r="E32" s="70" t="str">
        <f t="shared" si="0"/>
        <v>P</v>
      </c>
      <c r="F32" s="70">
        <v>6</v>
      </c>
      <c r="G32" s="70">
        <v>2</v>
      </c>
      <c r="H32" s="70">
        <v>4</v>
      </c>
      <c r="I32" s="19">
        <v>2</v>
      </c>
      <c r="J32" s="19">
        <v>3</v>
      </c>
      <c r="K32" s="19">
        <v>4</v>
      </c>
      <c r="L32" s="159">
        <f>LOOKUP(X32,'Gred Variation'!$B$4:$C$64)</f>
        <v>4</v>
      </c>
      <c r="P32" s="21">
        <f t="shared" si="1"/>
        <v>1.5</v>
      </c>
      <c r="Q32" s="21">
        <f t="shared" si="2"/>
        <v>0.5</v>
      </c>
      <c r="R32" s="21">
        <f t="shared" si="3"/>
        <v>2</v>
      </c>
      <c r="S32" s="117">
        <f t="shared" si="4"/>
        <v>1.6</v>
      </c>
      <c r="T32" s="21">
        <f t="shared" si="5"/>
        <v>0.3</v>
      </c>
      <c r="U32" s="21">
        <f t="shared" si="6"/>
        <v>1.0499999999999998</v>
      </c>
      <c r="V32" s="21">
        <f t="shared" si="7"/>
        <v>2</v>
      </c>
      <c r="W32" s="117">
        <f t="shared" si="9"/>
        <v>2.0099999999999998</v>
      </c>
      <c r="X32" s="118">
        <f t="shared" si="8"/>
        <v>3.61</v>
      </c>
    </row>
    <row r="33" spans="2:24" s="21" customFormat="1" ht="24.95" customHeight="1">
      <c r="B33" s="19">
        <v>22</v>
      </c>
      <c r="C33" s="20" t="s">
        <v>17</v>
      </c>
      <c r="D33" s="69">
        <v>41227163424</v>
      </c>
      <c r="E33" s="70" t="str">
        <f t="shared" si="0"/>
        <v>P</v>
      </c>
      <c r="F33" s="70">
        <v>1</v>
      </c>
      <c r="G33" s="70">
        <v>2</v>
      </c>
      <c r="H33" s="70">
        <v>1</v>
      </c>
      <c r="I33" s="19">
        <v>2</v>
      </c>
      <c r="J33" s="19">
        <v>3</v>
      </c>
      <c r="K33" s="19">
        <v>4</v>
      </c>
      <c r="L33" s="159">
        <f>LOOKUP(X33,'Gred Variation'!$B$4:$C$64)</f>
        <v>3</v>
      </c>
      <c r="P33" s="21">
        <f t="shared" si="1"/>
        <v>0.25</v>
      </c>
      <c r="Q33" s="21">
        <f t="shared" si="2"/>
        <v>0.5</v>
      </c>
      <c r="R33" s="21">
        <f t="shared" si="3"/>
        <v>0.5</v>
      </c>
      <c r="S33" s="117">
        <f t="shared" si="4"/>
        <v>0.5</v>
      </c>
      <c r="T33" s="21">
        <f t="shared" si="5"/>
        <v>0.3</v>
      </c>
      <c r="U33" s="21">
        <f t="shared" si="6"/>
        <v>1.0499999999999998</v>
      </c>
      <c r="V33" s="21">
        <f t="shared" si="7"/>
        <v>2</v>
      </c>
      <c r="W33" s="117">
        <f t="shared" si="9"/>
        <v>2.0099999999999998</v>
      </c>
      <c r="X33" s="118">
        <f t="shared" si="8"/>
        <v>2.5099999999999998</v>
      </c>
    </row>
    <row r="34" spans="2:24" s="21" customFormat="1" ht="24.95" customHeight="1">
      <c r="B34" s="19">
        <v>23</v>
      </c>
      <c r="C34" s="20" t="s">
        <v>49</v>
      </c>
      <c r="D34" s="69">
        <v>41228166363</v>
      </c>
      <c r="E34" s="70" t="str">
        <f t="shared" si="0"/>
        <v>L</v>
      </c>
      <c r="F34" s="70">
        <v>1</v>
      </c>
      <c r="G34" s="70">
        <v>2</v>
      </c>
      <c r="H34" s="70">
        <v>3</v>
      </c>
      <c r="I34" s="19">
        <v>2</v>
      </c>
      <c r="J34" s="19">
        <v>3</v>
      </c>
      <c r="K34" s="19">
        <v>4</v>
      </c>
      <c r="L34" s="159">
        <f>LOOKUP(X34,'Gred Variation'!$B$4:$C$64)</f>
        <v>3</v>
      </c>
      <c r="P34" s="21">
        <f t="shared" si="1"/>
        <v>0.25</v>
      </c>
      <c r="Q34" s="21">
        <f t="shared" si="2"/>
        <v>0.5</v>
      </c>
      <c r="R34" s="21">
        <f t="shared" si="3"/>
        <v>1.5</v>
      </c>
      <c r="S34" s="117">
        <f t="shared" si="4"/>
        <v>0.9</v>
      </c>
      <c r="T34" s="21">
        <f t="shared" si="5"/>
        <v>0.3</v>
      </c>
      <c r="U34" s="21">
        <f t="shared" si="6"/>
        <v>1.0499999999999998</v>
      </c>
      <c r="V34" s="21">
        <f t="shared" si="7"/>
        <v>2</v>
      </c>
      <c r="W34" s="117">
        <f t="shared" si="9"/>
        <v>2.0099999999999998</v>
      </c>
      <c r="X34" s="118">
        <f t="shared" si="8"/>
        <v>2.9099999999999997</v>
      </c>
    </row>
    <row r="35" spans="2:24" s="21" customFormat="1" ht="24.95" customHeight="1">
      <c r="B35" s="19">
        <v>24</v>
      </c>
      <c r="C35" s="20" t="s">
        <v>84</v>
      </c>
      <c r="D35" s="69">
        <v>41213169763</v>
      </c>
      <c r="E35" s="70" t="str">
        <f t="shared" si="0"/>
        <v>L</v>
      </c>
      <c r="F35" s="70">
        <v>1</v>
      </c>
      <c r="G35" s="70">
        <v>2</v>
      </c>
      <c r="H35" s="70">
        <v>2</v>
      </c>
      <c r="I35" s="19">
        <v>2</v>
      </c>
      <c r="J35" s="19">
        <v>3</v>
      </c>
      <c r="K35" s="19">
        <v>4</v>
      </c>
      <c r="L35" s="159">
        <f>LOOKUP(X35,'Gred Variation'!$B$4:$C$64)</f>
        <v>3</v>
      </c>
      <c r="P35" s="21">
        <f t="shared" si="1"/>
        <v>0.25</v>
      </c>
      <c r="Q35" s="21">
        <f t="shared" si="2"/>
        <v>0.5</v>
      </c>
      <c r="R35" s="21">
        <f t="shared" si="3"/>
        <v>1</v>
      </c>
      <c r="S35" s="117">
        <f t="shared" si="4"/>
        <v>0.70000000000000007</v>
      </c>
      <c r="T35" s="21">
        <f t="shared" si="5"/>
        <v>0.3</v>
      </c>
      <c r="U35" s="21">
        <f t="shared" si="6"/>
        <v>1.0499999999999998</v>
      </c>
      <c r="V35" s="21">
        <f t="shared" si="7"/>
        <v>2</v>
      </c>
      <c r="W35" s="117">
        <f t="shared" si="9"/>
        <v>2.0099999999999998</v>
      </c>
      <c r="X35" s="118">
        <f t="shared" si="8"/>
        <v>2.71</v>
      </c>
    </row>
    <row r="36" spans="2:24" s="21" customFormat="1" ht="24.95" customHeight="1">
      <c r="B36" s="19">
        <v>25</v>
      </c>
      <c r="C36" s="20" t="s">
        <v>82</v>
      </c>
      <c r="D36" s="69">
        <v>41223084543</v>
      </c>
      <c r="E36" s="70" t="str">
        <f t="shared" si="0"/>
        <v>L</v>
      </c>
      <c r="F36" s="70">
        <v>1</v>
      </c>
      <c r="G36" s="70">
        <v>2</v>
      </c>
      <c r="H36" s="70">
        <v>1</v>
      </c>
      <c r="I36" s="19">
        <v>2</v>
      </c>
      <c r="J36" s="19">
        <v>3</v>
      </c>
      <c r="K36" s="19">
        <v>4</v>
      </c>
      <c r="L36" s="159">
        <f>LOOKUP(X36,'Gred Variation'!$B$4:$C$64)</f>
        <v>3</v>
      </c>
      <c r="P36" s="21">
        <f t="shared" si="1"/>
        <v>0.25</v>
      </c>
      <c r="Q36" s="21">
        <f t="shared" si="2"/>
        <v>0.5</v>
      </c>
      <c r="R36" s="21">
        <f t="shared" si="3"/>
        <v>0.5</v>
      </c>
      <c r="S36" s="117">
        <f t="shared" si="4"/>
        <v>0.5</v>
      </c>
      <c r="T36" s="21">
        <f t="shared" si="5"/>
        <v>0.3</v>
      </c>
      <c r="U36" s="21">
        <f t="shared" si="6"/>
        <v>1.0499999999999998</v>
      </c>
      <c r="V36" s="21">
        <f t="shared" si="7"/>
        <v>2</v>
      </c>
      <c r="W36" s="117">
        <f t="shared" si="9"/>
        <v>2.0099999999999998</v>
      </c>
      <c r="X36" s="118">
        <f t="shared" si="8"/>
        <v>2.5099999999999998</v>
      </c>
    </row>
    <row r="37" spans="2:24" s="21" customFormat="1" ht="24.95" customHeight="1">
      <c r="B37" s="19">
        <v>26</v>
      </c>
      <c r="C37" s="20" t="s">
        <v>25</v>
      </c>
      <c r="D37" s="69">
        <v>41213162346</v>
      </c>
      <c r="E37" s="70" t="str">
        <f t="shared" si="0"/>
        <v>P</v>
      </c>
      <c r="F37" s="70">
        <v>1</v>
      </c>
      <c r="G37" s="70">
        <v>2</v>
      </c>
      <c r="H37" s="70">
        <v>1</v>
      </c>
      <c r="I37" s="19">
        <v>2</v>
      </c>
      <c r="J37" s="19">
        <v>3</v>
      </c>
      <c r="K37" s="19">
        <v>4</v>
      </c>
      <c r="L37" s="159">
        <f>LOOKUP(X37,'Gred Variation'!$B$4:$C$64)</f>
        <v>3</v>
      </c>
      <c r="P37" s="21">
        <f t="shared" si="1"/>
        <v>0.25</v>
      </c>
      <c r="Q37" s="21">
        <f t="shared" si="2"/>
        <v>0.5</v>
      </c>
      <c r="R37" s="21">
        <f t="shared" si="3"/>
        <v>0.5</v>
      </c>
      <c r="S37" s="117">
        <f t="shared" si="4"/>
        <v>0.5</v>
      </c>
      <c r="T37" s="21">
        <f t="shared" si="5"/>
        <v>0.3</v>
      </c>
      <c r="U37" s="21">
        <f t="shared" si="6"/>
        <v>1.0499999999999998</v>
      </c>
      <c r="V37" s="21">
        <f t="shared" si="7"/>
        <v>2</v>
      </c>
      <c r="W37" s="117">
        <f t="shared" si="9"/>
        <v>2.0099999999999998</v>
      </c>
      <c r="X37" s="118">
        <f t="shared" si="8"/>
        <v>2.5099999999999998</v>
      </c>
    </row>
    <row r="38" spans="2:24" s="21" customFormat="1" ht="24.95" customHeight="1">
      <c r="B38" s="19">
        <v>27</v>
      </c>
      <c r="C38" s="20" t="s">
        <v>23</v>
      </c>
      <c r="D38" s="69">
        <v>41224162457</v>
      </c>
      <c r="E38" s="70" t="str">
        <f t="shared" si="0"/>
        <v>L</v>
      </c>
      <c r="F38" s="70">
        <v>1</v>
      </c>
      <c r="G38" s="70">
        <v>2</v>
      </c>
      <c r="H38" s="70">
        <v>3</v>
      </c>
      <c r="I38" s="19">
        <v>2</v>
      </c>
      <c r="J38" s="19">
        <v>3</v>
      </c>
      <c r="K38" s="19">
        <v>4</v>
      </c>
      <c r="L38" s="159">
        <f>LOOKUP(X38,'Gred Variation'!$B$4:$C$64)</f>
        <v>3</v>
      </c>
      <c r="P38" s="21">
        <f t="shared" si="1"/>
        <v>0.25</v>
      </c>
      <c r="Q38" s="21">
        <f t="shared" si="2"/>
        <v>0.5</v>
      </c>
      <c r="R38" s="21">
        <f t="shared" si="3"/>
        <v>1.5</v>
      </c>
      <c r="S38" s="117">
        <f t="shared" si="4"/>
        <v>0.9</v>
      </c>
      <c r="T38" s="21">
        <f t="shared" si="5"/>
        <v>0.3</v>
      </c>
      <c r="U38" s="21">
        <f t="shared" si="6"/>
        <v>1.0499999999999998</v>
      </c>
      <c r="V38" s="21">
        <f t="shared" si="7"/>
        <v>2</v>
      </c>
      <c r="W38" s="117">
        <f t="shared" si="9"/>
        <v>2.0099999999999998</v>
      </c>
      <c r="X38" s="118">
        <f t="shared" si="8"/>
        <v>2.9099999999999997</v>
      </c>
    </row>
    <row r="39" spans="2:24" s="21" customFormat="1" ht="24.95" customHeight="1">
      <c r="B39" s="19">
        <v>28</v>
      </c>
      <c r="C39" s="20" t="s">
        <v>83</v>
      </c>
      <c r="D39" s="69">
        <v>41213032349</v>
      </c>
      <c r="E39" s="70" t="str">
        <f t="shared" si="0"/>
        <v>L</v>
      </c>
      <c r="F39" s="70">
        <v>1</v>
      </c>
      <c r="G39" s="70">
        <v>2</v>
      </c>
      <c r="H39" s="70">
        <v>1</v>
      </c>
      <c r="I39" s="19">
        <v>2</v>
      </c>
      <c r="J39" s="19">
        <v>3</v>
      </c>
      <c r="K39" s="19">
        <v>4</v>
      </c>
      <c r="L39" s="159">
        <f>LOOKUP(X39,'Gred Variation'!$B$4:$C$64)</f>
        <v>3</v>
      </c>
      <c r="P39" s="21">
        <f t="shared" si="1"/>
        <v>0.25</v>
      </c>
      <c r="Q39" s="21">
        <f t="shared" si="2"/>
        <v>0.5</v>
      </c>
      <c r="R39" s="21">
        <f t="shared" si="3"/>
        <v>0.5</v>
      </c>
      <c r="S39" s="117">
        <f t="shared" si="4"/>
        <v>0.5</v>
      </c>
      <c r="T39" s="21">
        <f t="shared" si="5"/>
        <v>0.3</v>
      </c>
      <c r="U39" s="21">
        <f t="shared" si="6"/>
        <v>1.0499999999999998</v>
      </c>
      <c r="V39" s="21">
        <f t="shared" si="7"/>
        <v>2</v>
      </c>
      <c r="W39" s="117">
        <f t="shared" si="9"/>
        <v>2.0099999999999998</v>
      </c>
      <c r="X39" s="118">
        <f t="shared" si="8"/>
        <v>2.5099999999999998</v>
      </c>
    </row>
    <row r="40" spans="2:24" s="21" customFormat="1" ht="24.95" customHeight="1">
      <c r="B40" s="19">
        <v>29</v>
      </c>
      <c r="C40" s="20" t="s">
        <v>54</v>
      </c>
      <c r="D40" s="69">
        <v>41223032398</v>
      </c>
      <c r="E40" s="70" t="str">
        <f t="shared" si="0"/>
        <v>P</v>
      </c>
      <c r="F40" s="70">
        <v>1</v>
      </c>
      <c r="G40" s="70">
        <v>2</v>
      </c>
      <c r="H40" s="70">
        <v>1</v>
      </c>
      <c r="I40" s="19">
        <v>2</v>
      </c>
      <c r="J40" s="19">
        <v>3</v>
      </c>
      <c r="K40" s="19">
        <v>4</v>
      </c>
      <c r="L40" s="159">
        <f>LOOKUP(X40,'Gred Variation'!$B$4:$C$64)</f>
        <v>3</v>
      </c>
      <c r="P40" s="21">
        <f t="shared" si="1"/>
        <v>0.25</v>
      </c>
      <c r="Q40" s="21">
        <f t="shared" si="2"/>
        <v>0.5</v>
      </c>
      <c r="R40" s="21">
        <f t="shared" si="3"/>
        <v>0.5</v>
      </c>
      <c r="S40" s="117">
        <f t="shared" si="4"/>
        <v>0.5</v>
      </c>
      <c r="T40" s="21">
        <f t="shared" si="5"/>
        <v>0.3</v>
      </c>
      <c r="U40" s="21">
        <f t="shared" si="6"/>
        <v>1.0499999999999998</v>
      </c>
      <c r="V40" s="21">
        <f t="shared" si="7"/>
        <v>2</v>
      </c>
      <c r="W40" s="117">
        <f t="shared" si="9"/>
        <v>2.0099999999999998</v>
      </c>
      <c r="X40" s="118">
        <f t="shared" si="8"/>
        <v>2.5099999999999998</v>
      </c>
    </row>
    <row r="41" spans="2:24" s="21" customFormat="1" ht="24.95" customHeight="1">
      <c r="B41" s="19">
        <v>30</v>
      </c>
      <c r="C41" s="20" t="s">
        <v>50</v>
      </c>
      <c r="D41" s="69">
        <v>41213125024</v>
      </c>
      <c r="E41" s="70" t="str">
        <f t="shared" si="0"/>
        <v>P</v>
      </c>
      <c r="F41" s="70">
        <v>6</v>
      </c>
      <c r="G41" s="70">
        <v>2</v>
      </c>
      <c r="H41" s="70">
        <v>1</v>
      </c>
      <c r="I41" s="19">
        <v>2</v>
      </c>
      <c r="J41" s="19">
        <v>3</v>
      </c>
      <c r="K41" s="19">
        <v>4</v>
      </c>
      <c r="L41" s="159">
        <f>LOOKUP(X41,'Gred Variation'!$B$4:$C$64)</f>
        <v>3</v>
      </c>
      <c r="P41" s="21">
        <f t="shared" si="1"/>
        <v>1.5</v>
      </c>
      <c r="Q41" s="21">
        <f t="shared" si="2"/>
        <v>0.5</v>
      </c>
      <c r="R41" s="21">
        <f t="shared" si="3"/>
        <v>0.5</v>
      </c>
      <c r="S41" s="117">
        <f t="shared" si="4"/>
        <v>1</v>
      </c>
      <c r="T41" s="21">
        <f t="shared" si="5"/>
        <v>0.3</v>
      </c>
      <c r="U41" s="21">
        <f t="shared" si="6"/>
        <v>1.0499999999999998</v>
      </c>
      <c r="V41" s="21">
        <f t="shared" si="7"/>
        <v>2</v>
      </c>
      <c r="W41" s="117">
        <f t="shared" si="9"/>
        <v>2.0099999999999998</v>
      </c>
      <c r="X41" s="118">
        <f t="shared" si="8"/>
        <v>3.01</v>
      </c>
    </row>
    <row r="42" spans="2:24" s="21" customFormat="1" ht="24.95" customHeight="1">
      <c r="B42" s="19">
        <v>31</v>
      </c>
      <c r="C42" s="20" t="s">
        <v>24</v>
      </c>
      <c r="D42" s="69">
        <v>41215129361</v>
      </c>
      <c r="E42" s="70" t="str">
        <f t="shared" si="0"/>
        <v>L</v>
      </c>
      <c r="F42" s="70">
        <v>1</v>
      </c>
      <c r="G42" s="70">
        <v>2</v>
      </c>
      <c r="H42" s="70">
        <v>3</v>
      </c>
      <c r="I42" s="19">
        <v>2</v>
      </c>
      <c r="J42" s="19">
        <v>3</v>
      </c>
      <c r="K42" s="19">
        <v>4</v>
      </c>
      <c r="L42" s="159">
        <f>LOOKUP(X42,'Gred Variation'!$B$4:$C$64)</f>
        <v>3</v>
      </c>
      <c r="P42" s="21">
        <f t="shared" si="1"/>
        <v>0.25</v>
      </c>
      <c r="Q42" s="21">
        <f t="shared" si="2"/>
        <v>0.5</v>
      </c>
      <c r="R42" s="21">
        <f t="shared" si="3"/>
        <v>1.5</v>
      </c>
      <c r="S42" s="117">
        <f t="shared" si="4"/>
        <v>0.9</v>
      </c>
      <c r="T42" s="21">
        <f t="shared" si="5"/>
        <v>0.3</v>
      </c>
      <c r="U42" s="21">
        <f t="shared" si="6"/>
        <v>1.0499999999999998</v>
      </c>
      <c r="V42" s="21">
        <f t="shared" si="7"/>
        <v>2</v>
      </c>
      <c r="W42" s="117">
        <f t="shared" si="9"/>
        <v>2.0099999999999998</v>
      </c>
      <c r="X42" s="118">
        <f t="shared" si="8"/>
        <v>2.9099999999999997</v>
      </c>
    </row>
    <row r="43" spans="2:24" s="21" customFormat="1" ht="24.95" customHeight="1">
      <c r="B43" s="19">
        <v>32</v>
      </c>
      <c r="C43" s="20" t="s">
        <v>16</v>
      </c>
      <c r="D43" s="69">
        <v>41217126379</v>
      </c>
      <c r="E43" s="70" t="str">
        <f t="shared" si="0"/>
        <v>L</v>
      </c>
      <c r="F43" s="70">
        <v>1</v>
      </c>
      <c r="G43" s="70">
        <v>2</v>
      </c>
      <c r="H43" s="70">
        <v>1</v>
      </c>
      <c r="I43" s="19">
        <v>2</v>
      </c>
      <c r="J43" s="19">
        <v>3</v>
      </c>
      <c r="K43" s="19">
        <v>4</v>
      </c>
      <c r="L43" s="159">
        <f>LOOKUP(X43,'Gred Variation'!$B$4:$C$64)</f>
        <v>3</v>
      </c>
      <c r="P43" s="21">
        <f t="shared" si="1"/>
        <v>0.25</v>
      </c>
      <c r="Q43" s="21">
        <f t="shared" si="2"/>
        <v>0.5</v>
      </c>
      <c r="R43" s="21">
        <f t="shared" si="3"/>
        <v>0.5</v>
      </c>
      <c r="S43" s="117">
        <f t="shared" si="4"/>
        <v>0.5</v>
      </c>
      <c r="T43" s="21">
        <f t="shared" si="5"/>
        <v>0.3</v>
      </c>
      <c r="U43" s="21">
        <f t="shared" si="6"/>
        <v>1.0499999999999998</v>
      </c>
      <c r="V43" s="21">
        <f t="shared" si="7"/>
        <v>2</v>
      </c>
      <c r="W43" s="117">
        <f t="shared" si="9"/>
        <v>2.0099999999999998</v>
      </c>
      <c r="X43" s="118">
        <f t="shared" si="8"/>
        <v>2.5099999999999998</v>
      </c>
    </row>
    <row r="44" spans="2:24" s="21" customFormat="1" ht="24.95" customHeight="1">
      <c r="B44" s="19">
        <v>33</v>
      </c>
      <c r="C44" s="20" t="s">
        <v>19</v>
      </c>
      <c r="D44" s="69">
        <v>41213125369</v>
      </c>
      <c r="E44" s="70" t="str">
        <f t="shared" ref="E44:E71" si="10">IF(D44="","",VLOOKUP(VALUE(RIGHT(D44)),$N$11:$O$22,2))</f>
        <v>L</v>
      </c>
      <c r="F44" s="70">
        <v>1</v>
      </c>
      <c r="G44" s="70">
        <v>2</v>
      </c>
      <c r="H44" s="70">
        <v>2</v>
      </c>
      <c r="I44" s="19">
        <v>2</v>
      </c>
      <c r="J44" s="19">
        <v>3</v>
      </c>
      <c r="K44" s="19">
        <v>4</v>
      </c>
      <c r="L44" s="159">
        <f>LOOKUP(X44,'Gred Variation'!$B$4:$C$64)</f>
        <v>3</v>
      </c>
      <c r="P44" s="21">
        <f t="shared" si="1"/>
        <v>0.25</v>
      </c>
      <c r="Q44" s="21">
        <f t="shared" si="2"/>
        <v>0.5</v>
      </c>
      <c r="R44" s="21">
        <f t="shared" si="3"/>
        <v>1</v>
      </c>
      <c r="S44" s="117">
        <f t="shared" si="4"/>
        <v>0.70000000000000007</v>
      </c>
      <c r="T44" s="21">
        <f t="shared" si="5"/>
        <v>0.3</v>
      </c>
      <c r="U44" s="21">
        <f t="shared" si="6"/>
        <v>1.0499999999999998</v>
      </c>
      <c r="V44" s="21">
        <f t="shared" si="7"/>
        <v>2</v>
      </c>
      <c r="W44" s="117">
        <f t="shared" si="9"/>
        <v>2.0099999999999998</v>
      </c>
      <c r="X44" s="118">
        <f t="shared" si="8"/>
        <v>2.71</v>
      </c>
    </row>
    <row r="45" spans="2:24" s="21" customFormat="1" ht="24.95" customHeight="1">
      <c r="B45" s="19">
        <v>34</v>
      </c>
      <c r="C45" s="20" t="s">
        <v>88</v>
      </c>
      <c r="D45" s="69">
        <v>41203122354</v>
      </c>
      <c r="E45" s="70" t="str">
        <f t="shared" si="10"/>
        <v>P</v>
      </c>
      <c r="F45" s="70">
        <v>1</v>
      </c>
      <c r="G45" s="70">
        <v>3</v>
      </c>
      <c r="H45" s="70">
        <v>1</v>
      </c>
      <c r="I45" s="19">
        <v>2</v>
      </c>
      <c r="J45" s="19">
        <v>3</v>
      </c>
      <c r="K45" s="19">
        <v>4</v>
      </c>
      <c r="L45" s="159">
        <f>LOOKUP(X45,'Gred Variation'!$B$4:$C$64)</f>
        <v>3</v>
      </c>
      <c r="P45" s="21">
        <f t="shared" si="1"/>
        <v>0.25</v>
      </c>
      <c r="Q45" s="21">
        <f t="shared" si="2"/>
        <v>0.75</v>
      </c>
      <c r="R45" s="21">
        <f t="shared" si="3"/>
        <v>0.5</v>
      </c>
      <c r="S45" s="117">
        <f t="shared" si="4"/>
        <v>0.60000000000000009</v>
      </c>
      <c r="T45" s="21">
        <f t="shared" si="5"/>
        <v>0.3</v>
      </c>
      <c r="U45" s="21">
        <f t="shared" si="6"/>
        <v>1.0499999999999998</v>
      </c>
      <c r="V45" s="21">
        <f t="shared" si="7"/>
        <v>2</v>
      </c>
      <c r="W45" s="117">
        <f t="shared" si="9"/>
        <v>2.0099999999999998</v>
      </c>
      <c r="X45" s="118">
        <f t="shared" si="8"/>
        <v>2.61</v>
      </c>
    </row>
    <row r="46" spans="2:24" s="21" customFormat="1" ht="24.95" customHeight="1">
      <c r="B46" s="19">
        <v>35</v>
      </c>
      <c r="C46" s="20" t="s">
        <v>30</v>
      </c>
      <c r="D46" s="69">
        <v>41205122355</v>
      </c>
      <c r="E46" s="70" t="str">
        <f t="shared" si="10"/>
        <v>L</v>
      </c>
      <c r="F46" s="70">
        <v>6</v>
      </c>
      <c r="G46" s="70">
        <v>2</v>
      </c>
      <c r="H46" s="70">
        <v>3</v>
      </c>
      <c r="I46" s="19">
        <v>2</v>
      </c>
      <c r="J46" s="19">
        <v>3</v>
      </c>
      <c r="K46" s="19">
        <v>4</v>
      </c>
      <c r="L46" s="159">
        <f>LOOKUP(X46,'Gred Variation'!$B$4:$C$64)</f>
        <v>3</v>
      </c>
      <c r="P46" s="21">
        <f t="shared" si="1"/>
        <v>1.5</v>
      </c>
      <c r="Q46" s="21">
        <f t="shared" si="2"/>
        <v>0.5</v>
      </c>
      <c r="R46" s="21">
        <f t="shared" si="3"/>
        <v>1.5</v>
      </c>
      <c r="S46" s="117">
        <f t="shared" si="4"/>
        <v>1.4000000000000001</v>
      </c>
      <c r="T46" s="21">
        <f t="shared" si="5"/>
        <v>0.3</v>
      </c>
      <c r="U46" s="21">
        <f t="shared" si="6"/>
        <v>1.0499999999999998</v>
      </c>
      <c r="V46" s="21">
        <f t="shared" si="7"/>
        <v>2</v>
      </c>
      <c r="W46" s="117">
        <f t="shared" si="9"/>
        <v>2.0099999999999998</v>
      </c>
      <c r="X46" s="118">
        <f t="shared" si="8"/>
        <v>3.41</v>
      </c>
    </row>
    <row r="47" spans="2:24" s="21" customFormat="1" ht="24.95" customHeight="1">
      <c r="B47" s="19">
        <v>36</v>
      </c>
      <c r="C47" s="20" t="s">
        <v>31</v>
      </c>
      <c r="D47" s="69">
        <v>41209122351</v>
      </c>
      <c r="E47" s="70" t="str">
        <f t="shared" si="10"/>
        <v>L</v>
      </c>
      <c r="F47" s="70">
        <v>1</v>
      </c>
      <c r="G47" s="70">
        <v>3</v>
      </c>
      <c r="H47" s="70">
        <v>1</v>
      </c>
      <c r="I47" s="19">
        <v>2</v>
      </c>
      <c r="J47" s="19">
        <v>3</v>
      </c>
      <c r="K47" s="19">
        <v>4</v>
      </c>
      <c r="L47" s="159">
        <f>LOOKUP(X47,'Gred Variation'!$B$4:$C$64)</f>
        <v>3</v>
      </c>
      <c r="P47" s="21">
        <f t="shared" si="1"/>
        <v>0.25</v>
      </c>
      <c r="Q47" s="21">
        <f t="shared" si="2"/>
        <v>0.75</v>
      </c>
      <c r="R47" s="21">
        <f t="shared" si="3"/>
        <v>0.5</v>
      </c>
      <c r="S47" s="117">
        <f t="shared" si="4"/>
        <v>0.60000000000000009</v>
      </c>
      <c r="T47" s="21">
        <f t="shared" si="5"/>
        <v>0.3</v>
      </c>
      <c r="U47" s="21">
        <f t="shared" si="6"/>
        <v>1.0499999999999998</v>
      </c>
      <c r="V47" s="21">
        <f t="shared" si="7"/>
        <v>2</v>
      </c>
      <c r="W47" s="117">
        <f t="shared" si="9"/>
        <v>2.0099999999999998</v>
      </c>
      <c r="X47" s="118">
        <f t="shared" si="8"/>
        <v>2.61</v>
      </c>
    </row>
    <row r="48" spans="2:24" s="21" customFormat="1" ht="24.95" customHeight="1">
      <c r="B48" s="19">
        <v>37</v>
      </c>
      <c r="C48" s="20" t="s">
        <v>38</v>
      </c>
      <c r="D48" s="69">
        <v>41223162357</v>
      </c>
      <c r="E48" s="70" t="str">
        <f t="shared" si="10"/>
        <v>L</v>
      </c>
      <c r="F48" s="70">
        <v>1</v>
      </c>
      <c r="G48" s="70">
        <v>5</v>
      </c>
      <c r="H48" s="70">
        <v>2</v>
      </c>
      <c r="I48" s="19">
        <v>2</v>
      </c>
      <c r="J48" s="19">
        <v>3</v>
      </c>
      <c r="K48" s="19">
        <v>4</v>
      </c>
      <c r="L48" s="159">
        <f>LOOKUP(X48,'Gred Variation'!$B$4:$C$64)</f>
        <v>3</v>
      </c>
      <c r="P48" s="21">
        <f t="shared" si="1"/>
        <v>0.25</v>
      </c>
      <c r="Q48" s="21">
        <f t="shared" si="2"/>
        <v>1.25</v>
      </c>
      <c r="R48" s="21">
        <f t="shared" si="3"/>
        <v>1</v>
      </c>
      <c r="S48" s="117">
        <f t="shared" si="4"/>
        <v>1</v>
      </c>
      <c r="T48" s="21">
        <f t="shared" si="5"/>
        <v>0.3</v>
      </c>
      <c r="U48" s="21">
        <f t="shared" si="6"/>
        <v>1.0499999999999998</v>
      </c>
      <c r="V48" s="21">
        <f t="shared" si="7"/>
        <v>2</v>
      </c>
      <c r="W48" s="117">
        <f t="shared" si="9"/>
        <v>2.0099999999999998</v>
      </c>
      <c r="X48" s="118">
        <f t="shared" si="8"/>
        <v>3.01</v>
      </c>
    </row>
    <row r="49" spans="2:24" s="21" customFormat="1" ht="24.95" customHeight="1">
      <c r="B49" s="19">
        <v>38</v>
      </c>
      <c r="C49" s="20" t="s">
        <v>28</v>
      </c>
      <c r="D49" s="69">
        <v>41223162358</v>
      </c>
      <c r="E49" s="70" t="str">
        <f t="shared" si="10"/>
        <v>P</v>
      </c>
      <c r="F49" s="70">
        <v>1</v>
      </c>
      <c r="G49" s="70">
        <v>6</v>
      </c>
      <c r="H49" s="70">
        <v>1</v>
      </c>
      <c r="I49" s="19">
        <v>2</v>
      </c>
      <c r="J49" s="19">
        <v>3</v>
      </c>
      <c r="K49" s="19">
        <v>4</v>
      </c>
      <c r="L49" s="159">
        <f>LOOKUP(X49,'Gred Variation'!$B$4:$C$64)</f>
        <v>3</v>
      </c>
      <c r="P49" s="21">
        <f t="shared" si="1"/>
        <v>0.25</v>
      </c>
      <c r="Q49" s="21">
        <f t="shared" si="2"/>
        <v>1.5</v>
      </c>
      <c r="R49" s="21">
        <f t="shared" si="3"/>
        <v>0.5</v>
      </c>
      <c r="S49" s="117">
        <f t="shared" si="4"/>
        <v>0.9</v>
      </c>
      <c r="T49" s="21">
        <f t="shared" si="5"/>
        <v>0.3</v>
      </c>
      <c r="U49" s="21">
        <f t="shared" si="6"/>
        <v>1.0499999999999998</v>
      </c>
      <c r="V49" s="21">
        <f t="shared" si="7"/>
        <v>2</v>
      </c>
      <c r="W49" s="117">
        <f t="shared" si="9"/>
        <v>2.0099999999999998</v>
      </c>
      <c r="X49" s="118">
        <f t="shared" si="8"/>
        <v>2.9099999999999997</v>
      </c>
    </row>
    <row r="50" spans="2:24" s="21" customFormat="1" ht="24.95" customHeight="1">
      <c r="B50" s="19">
        <v>39</v>
      </c>
      <c r="C50" s="20" t="s">
        <v>36</v>
      </c>
      <c r="D50" s="69">
        <v>41213085984</v>
      </c>
      <c r="E50" s="70" t="str">
        <f t="shared" si="10"/>
        <v>P</v>
      </c>
      <c r="F50" s="70">
        <v>6</v>
      </c>
      <c r="G50" s="70">
        <v>3</v>
      </c>
      <c r="H50" s="70">
        <v>1</v>
      </c>
      <c r="I50" s="19">
        <v>2</v>
      </c>
      <c r="J50" s="19">
        <v>3</v>
      </c>
      <c r="K50" s="19">
        <v>4</v>
      </c>
      <c r="L50" s="159">
        <f>LOOKUP(X50,'Gred Variation'!$B$4:$C$64)</f>
        <v>3</v>
      </c>
      <c r="P50" s="21">
        <f t="shared" si="1"/>
        <v>1.5</v>
      </c>
      <c r="Q50" s="21">
        <f t="shared" si="2"/>
        <v>0.75</v>
      </c>
      <c r="R50" s="21">
        <f t="shared" si="3"/>
        <v>0.5</v>
      </c>
      <c r="S50" s="117">
        <f t="shared" si="4"/>
        <v>1.1000000000000001</v>
      </c>
      <c r="T50" s="21">
        <f t="shared" si="5"/>
        <v>0.3</v>
      </c>
      <c r="U50" s="21">
        <f t="shared" si="6"/>
        <v>1.0499999999999998</v>
      </c>
      <c r="V50" s="21">
        <f t="shared" si="7"/>
        <v>2</v>
      </c>
      <c r="W50" s="117">
        <f t="shared" si="9"/>
        <v>2.0099999999999998</v>
      </c>
      <c r="X50" s="118">
        <f t="shared" si="8"/>
        <v>3.11</v>
      </c>
    </row>
    <row r="51" spans="2:24" s="21" customFormat="1" ht="24.95" customHeight="1">
      <c r="B51" s="19">
        <v>40</v>
      </c>
      <c r="C51" s="20" t="s">
        <v>53</v>
      </c>
      <c r="D51" s="69">
        <v>41219038974</v>
      </c>
      <c r="E51" s="70" t="str">
        <f t="shared" si="10"/>
        <v>P</v>
      </c>
      <c r="F51" s="70">
        <v>1</v>
      </c>
      <c r="G51" s="70">
        <v>1</v>
      </c>
      <c r="H51" s="70">
        <v>1</v>
      </c>
      <c r="I51" s="19">
        <v>2</v>
      </c>
      <c r="J51" s="19">
        <v>3</v>
      </c>
      <c r="K51" s="19">
        <v>4</v>
      </c>
      <c r="L51" s="159">
        <f>LOOKUP(X51,'Gred Variation'!$B$4:$C$64)</f>
        <v>2</v>
      </c>
      <c r="P51" s="21">
        <f t="shared" si="1"/>
        <v>0.25</v>
      </c>
      <c r="Q51" s="21">
        <f t="shared" si="2"/>
        <v>0.25</v>
      </c>
      <c r="R51" s="21">
        <f t="shared" si="3"/>
        <v>0.5</v>
      </c>
      <c r="S51" s="117">
        <f t="shared" si="4"/>
        <v>0.4</v>
      </c>
      <c r="T51" s="21">
        <f t="shared" si="5"/>
        <v>0.3</v>
      </c>
      <c r="U51" s="21">
        <f t="shared" si="6"/>
        <v>1.0499999999999998</v>
      </c>
      <c r="V51" s="21">
        <f t="shared" si="7"/>
        <v>2</v>
      </c>
      <c r="W51" s="117">
        <f t="shared" si="9"/>
        <v>2.0099999999999998</v>
      </c>
      <c r="X51" s="118">
        <f t="shared" si="8"/>
        <v>2.4099999999999997</v>
      </c>
    </row>
    <row r="52" spans="2:24" s="21" customFormat="1" ht="24.95" customHeight="1">
      <c r="B52" s="19">
        <v>41</v>
      </c>
      <c r="C52" s="20" t="s">
        <v>34</v>
      </c>
      <c r="D52" s="69">
        <v>41225031235</v>
      </c>
      <c r="E52" s="70" t="str">
        <f t="shared" si="10"/>
        <v>L</v>
      </c>
      <c r="F52" s="70">
        <v>1</v>
      </c>
      <c r="G52" s="70">
        <v>5</v>
      </c>
      <c r="H52" s="70">
        <v>2</v>
      </c>
      <c r="I52" s="19">
        <v>2</v>
      </c>
      <c r="J52" s="19">
        <v>3</v>
      </c>
      <c r="K52" s="19">
        <v>4</v>
      </c>
      <c r="L52" s="159">
        <f>LOOKUP(X52,'Gred Variation'!$B$4:$C$64)</f>
        <v>3</v>
      </c>
      <c r="P52" s="21">
        <f t="shared" si="1"/>
        <v>0.25</v>
      </c>
      <c r="Q52" s="21">
        <f t="shared" si="2"/>
        <v>1.25</v>
      </c>
      <c r="R52" s="21">
        <f t="shared" si="3"/>
        <v>1</v>
      </c>
      <c r="S52" s="117">
        <f t="shared" si="4"/>
        <v>1</v>
      </c>
      <c r="T52" s="21">
        <f t="shared" si="5"/>
        <v>0.3</v>
      </c>
      <c r="U52" s="21">
        <f t="shared" si="6"/>
        <v>1.0499999999999998</v>
      </c>
      <c r="V52" s="21">
        <f t="shared" si="7"/>
        <v>2</v>
      </c>
      <c r="W52" s="117">
        <f t="shared" si="9"/>
        <v>2.0099999999999998</v>
      </c>
      <c r="X52" s="118">
        <f t="shared" si="8"/>
        <v>3.01</v>
      </c>
    </row>
    <row r="53" spans="2:24" s="21" customFormat="1" ht="24.95" customHeight="1">
      <c r="B53" s="19">
        <v>42</v>
      </c>
      <c r="C53" s="20" t="s">
        <v>89</v>
      </c>
      <c r="D53" s="69">
        <v>41226031234</v>
      </c>
      <c r="E53" s="70" t="str">
        <f t="shared" si="10"/>
        <v>P</v>
      </c>
      <c r="F53" s="70">
        <v>6</v>
      </c>
      <c r="G53" s="70">
        <v>3</v>
      </c>
      <c r="H53" s="70">
        <v>1</v>
      </c>
      <c r="I53" s="19">
        <v>2</v>
      </c>
      <c r="J53" s="19">
        <v>3</v>
      </c>
      <c r="K53" s="19">
        <v>4</v>
      </c>
      <c r="L53" s="159">
        <f>LOOKUP(X53,'Gred Variation'!$B$4:$C$64)</f>
        <v>3</v>
      </c>
      <c r="P53" s="21">
        <f t="shared" si="1"/>
        <v>1.5</v>
      </c>
      <c r="Q53" s="21">
        <f t="shared" si="2"/>
        <v>0.75</v>
      </c>
      <c r="R53" s="21">
        <f t="shared" si="3"/>
        <v>0.5</v>
      </c>
      <c r="S53" s="117">
        <f t="shared" si="4"/>
        <v>1.1000000000000001</v>
      </c>
      <c r="T53" s="21">
        <f t="shared" si="5"/>
        <v>0.3</v>
      </c>
      <c r="U53" s="21">
        <f t="shared" si="6"/>
        <v>1.0499999999999998</v>
      </c>
      <c r="V53" s="21">
        <f t="shared" si="7"/>
        <v>2</v>
      </c>
      <c r="W53" s="117">
        <f t="shared" si="9"/>
        <v>2.0099999999999998</v>
      </c>
      <c r="X53" s="118">
        <f t="shared" si="8"/>
        <v>3.11</v>
      </c>
    </row>
    <row r="54" spans="2:24" s="21" customFormat="1" ht="24.95" customHeight="1">
      <c r="B54" s="19">
        <v>43</v>
      </c>
      <c r="C54" s="20" t="s">
        <v>48</v>
      </c>
      <c r="D54" s="69">
        <v>41230162363</v>
      </c>
      <c r="E54" s="70" t="str">
        <f t="shared" si="10"/>
        <v>L</v>
      </c>
      <c r="F54" s="70">
        <v>1</v>
      </c>
      <c r="G54" s="70">
        <v>5</v>
      </c>
      <c r="H54" s="70">
        <v>1</v>
      </c>
      <c r="I54" s="19">
        <v>2</v>
      </c>
      <c r="J54" s="19">
        <v>3</v>
      </c>
      <c r="K54" s="19">
        <v>4</v>
      </c>
      <c r="L54" s="159">
        <f>LOOKUP(X54,'Gred Variation'!$B$4:$C$64)</f>
        <v>3</v>
      </c>
      <c r="P54" s="21">
        <f t="shared" si="1"/>
        <v>0.25</v>
      </c>
      <c r="Q54" s="21">
        <f t="shared" si="2"/>
        <v>1.25</v>
      </c>
      <c r="R54" s="21">
        <f t="shared" si="3"/>
        <v>0.5</v>
      </c>
      <c r="S54" s="117">
        <f t="shared" si="4"/>
        <v>0.8</v>
      </c>
      <c r="T54" s="21">
        <f t="shared" si="5"/>
        <v>0.3</v>
      </c>
      <c r="U54" s="21">
        <f t="shared" si="6"/>
        <v>1.0499999999999998</v>
      </c>
      <c r="V54" s="21">
        <f t="shared" si="7"/>
        <v>2</v>
      </c>
      <c r="W54" s="117">
        <f t="shared" si="9"/>
        <v>2.0099999999999998</v>
      </c>
      <c r="X54" s="118">
        <f t="shared" si="8"/>
        <v>2.8099999999999996</v>
      </c>
    </row>
    <row r="55" spans="2:24" s="21" customFormat="1" ht="24.95" customHeight="1">
      <c r="B55" s="19">
        <v>44</v>
      </c>
      <c r="C55" s="20" t="s">
        <v>47</v>
      </c>
      <c r="D55" s="69">
        <v>41221086421</v>
      </c>
      <c r="E55" s="70" t="str">
        <f t="shared" si="10"/>
        <v>L</v>
      </c>
      <c r="F55" s="70">
        <v>6</v>
      </c>
      <c r="G55" s="70">
        <v>2</v>
      </c>
      <c r="H55" s="70">
        <v>1</v>
      </c>
      <c r="I55" s="19">
        <v>2</v>
      </c>
      <c r="J55" s="19">
        <v>3</v>
      </c>
      <c r="K55" s="19">
        <v>4</v>
      </c>
      <c r="L55" s="159">
        <f>LOOKUP(X55,'Gred Variation'!$B$4:$C$64)</f>
        <v>3</v>
      </c>
      <c r="P55" s="21">
        <f t="shared" si="1"/>
        <v>1.5</v>
      </c>
      <c r="Q55" s="21">
        <f t="shared" si="2"/>
        <v>0.5</v>
      </c>
      <c r="R55" s="21">
        <f t="shared" si="3"/>
        <v>0.5</v>
      </c>
      <c r="S55" s="117">
        <f t="shared" si="4"/>
        <v>1</v>
      </c>
      <c r="T55" s="21">
        <f t="shared" si="5"/>
        <v>0.3</v>
      </c>
      <c r="U55" s="21">
        <f t="shared" si="6"/>
        <v>1.0499999999999998</v>
      </c>
      <c r="V55" s="21">
        <f t="shared" si="7"/>
        <v>2</v>
      </c>
      <c r="W55" s="117">
        <f t="shared" si="9"/>
        <v>2.0099999999999998</v>
      </c>
      <c r="X55" s="118">
        <f t="shared" si="8"/>
        <v>3.01</v>
      </c>
    </row>
    <row r="56" spans="2:24" s="21" customFormat="1" ht="24.95" customHeight="1">
      <c r="B56" s="19">
        <v>45</v>
      </c>
      <c r="C56" s="20" t="s">
        <v>33</v>
      </c>
      <c r="D56" s="69">
        <v>41216033625</v>
      </c>
      <c r="E56" s="70" t="str">
        <f t="shared" si="10"/>
        <v>L</v>
      </c>
      <c r="F56" s="70">
        <v>5</v>
      </c>
      <c r="G56" s="70">
        <v>2</v>
      </c>
      <c r="H56" s="70">
        <v>3</v>
      </c>
      <c r="I56" s="19">
        <v>2</v>
      </c>
      <c r="J56" s="19">
        <v>3</v>
      </c>
      <c r="K56" s="19">
        <v>4</v>
      </c>
      <c r="L56" s="159">
        <f>LOOKUP(X56,'Gred Variation'!$B$4:$C$64)</f>
        <v>3</v>
      </c>
      <c r="P56" s="21">
        <f t="shared" si="1"/>
        <v>1.25</v>
      </c>
      <c r="Q56" s="21">
        <f t="shared" si="2"/>
        <v>0.5</v>
      </c>
      <c r="R56" s="21">
        <f t="shared" si="3"/>
        <v>1.5</v>
      </c>
      <c r="S56" s="117">
        <f t="shared" si="4"/>
        <v>1.3</v>
      </c>
      <c r="T56" s="21">
        <f t="shared" si="5"/>
        <v>0.3</v>
      </c>
      <c r="U56" s="21">
        <f t="shared" si="6"/>
        <v>1.0499999999999998</v>
      </c>
      <c r="V56" s="21">
        <f t="shared" si="7"/>
        <v>2</v>
      </c>
      <c r="W56" s="117">
        <f t="shared" si="9"/>
        <v>2.0099999999999998</v>
      </c>
      <c r="X56" s="118">
        <f t="shared" si="8"/>
        <v>3.3099999999999996</v>
      </c>
    </row>
    <row r="57" spans="2:24" s="21" customFormat="1" ht="24.95" customHeight="1">
      <c r="B57" s="19">
        <v>46</v>
      </c>
      <c r="C57" s="20" t="s">
        <v>68</v>
      </c>
      <c r="D57" s="69">
        <v>41215162367</v>
      </c>
      <c r="E57" s="70" t="str">
        <f t="shared" si="10"/>
        <v>L</v>
      </c>
      <c r="F57" s="70">
        <v>4</v>
      </c>
      <c r="G57" s="70">
        <v>2</v>
      </c>
      <c r="H57" s="70">
        <v>5</v>
      </c>
      <c r="I57" s="19">
        <v>2</v>
      </c>
      <c r="J57" s="19">
        <v>3</v>
      </c>
      <c r="K57" s="19">
        <v>4</v>
      </c>
      <c r="L57" s="159">
        <f>LOOKUP(X57,'Gred Variation'!$B$4:$C$64)</f>
        <v>4</v>
      </c>
      <c r="P57" s="21">
        <f t="shared" si="1"/>
        <v>1</v>
      </c>
      <c r="Q57" s="21">
        <f t="shared" si="2"/>
        <v>0.5</v>
      </c>
      <c r="R57" s="21">
        <f t="shared" si="3"/>
        <v>2.5</v>
      </c>
      <c r="S57" s="117">
        <f t="shared" si="4"/>
        <v>1.6</v>
      </c>
      <c r="T57" s="21">
        <f t="shared" si="5"/>
        <v>0.3</v>
      </c>
      <c r="U57" s="21">
        <f t="shared" si="6"/>
        <v>1.0499999999999998</v>
      </c>
      <c r="V57" s="21">
        <f t="shared" si="7"/>
        <v>2</v>
      </c>
      <c r="W57" s="117">
        <f t="shared" si="9"/>
        <v>2.0099999999999998</v>
      </c>
      <c r="X57" s="118">
        <f t="shared" si="8"/>
        <v>3.61</v>
      </c>
    </row>
    <row r="58" spans="2:24" s="21" customFormat="1" ht="24.95" customHeight="1">
      <c r="B58" s="19">
        <v>47</v>
      </c>
      <c r="C58" s="20" t="s">
        <v>64</v>
      </c>
      <c r="D58" s="69">
        <v>41223082388</v>
      </c>
      <c r="E58" s="70" t="str">
        <f t="shared" si="10"/>
        <v>P</v>
      </c>
      <c r="F58" s="70">
        <v>3</v>
      </c>
      <c r="G58" s="70">
        <v>2</v>
      </c>
      <c r="H58" s="70">
        <v>1</v>
      </c>
      <c r="I58" s="19">
        <v>2</v>
      </c>
      <c r="J58" s="19">
        <v>3</v>
      </c>
      <c r="K58" s="19">
        <v>4</v>
      </c>
      <c r="L58" s="159">
        <f>LOOKUP(X58,'Gred Variation'!$B$4:$C$64)</f>
        <v>3</v>
      </c>
      <c r="P58" s="21">
        <f t="shared" si="1"/>
        <v>0.75</v>
      </c>
      <c r="Q58" s="21">
        <f t="shared" si="2"/>
        <v>0.5</v>
      </c>
      <c r="R58" s="21">
        <f t="shared" si="3"/>
        <v>0.5</v>
      </c>
      <c r="S58" s="117">
        <f t="shared" si="4"/>
        <v>0.70000000000000007</v>
      </c>
      <c r="T58" s="21">
        <f t="shared" si="5"/>
        <v>0.3</v>
      </c>
      <c r="U58" s="21">
        <f t="shared" si="6"/>
        <v>1.0499999999999998</v>
      </c>
      <c r="V58" s="21">
        <f t="shared" si="7"/>
        <v>2</v>
      </c>
      <c r="W58" s="117">
        <f t="shared" si="9"/>
        <v>2.0099999999999998</v>
      </c>
      <c r="X58" s="118">
        <f t="shared" si="8"/>
        <v>2.71</v>
      </c>
    </row>
    <row r="59" spans="2:24" s="21" customFormat="1" ht="24.95" customHeight="1">
      <c r="B59" s="19">
        <v>48</v>
      </c>
      <c r="C59" s="20" t="s">
        <v>90</v>
      </c>
      <c r="D59" s="69">
        <v>41226163695</v>
      </c>
      <c r="E59" s="70" t="str">
        <f t="shared" si="10"/>
        <v>L</v>
      </c>
      <c r="F59" s="70">
        <v>6</v>
      </c>
      <c r="G59" s="70">
        <v>2</v>
      </c>
      <c r="H59" s="70">
        <v>2</v>
      </c>
      <c r="I59" s="19">
        <v>6</v>
      </c>
      <c r="J59" s="19">
        <v>3</v>
      </c>
      <c r="K59" s="19">
        <v>4</v>
      </c>
      <c r="L59" s="159">
        <f>LOOKUP(X59,'Gred Variation'!$B$4:$C$64)</f>
        <v>4</v>
      </c>
      <c r="P59" s="21">
        <f t="shared" si="1"/>
        <v>1.5</v>
      </c>
      <c r="Q59" s="21">
        <f t="shared" si="2"/>
        <v>0.5</v>
      </c>
      <c r="R59" s="21">
        <f t="shared" si="3"/>
        <v>1</v>
      </c>
      <c r="S59" s="117">
        <f t="shared" si="4"/>
        <v>1.2000000000000002</v>
      </c>
      <c r="T59" s="21">
        <f t="shared" si="5"/>
        <v>0.89999999999999991</v>
      </c>
      <c r="U59" s="21">
        <f t="shared" si="6"/>
        <v>1.0499999999999998</v>
      </c>
      <c r="V59" s="21">
        <f t="shared" si="7"/>
        <v>2</v>
      </c>
      <c r="W59" s="117">
        <f t="shared" si="9"/>
        <v>2.3699999999999997</v>
      </c>
      <c r="X59" s="118">
        <f t="shared" si="8"/>
        <v>3.57</v>
      </c>
    </row>
    <row r="60" spans="2:24" s="21" customFormat="1" ht="24.95" customHeight="1">
      <c r="B60" s="19">
        <v>49</v>
      </c>
      <c r="C60" s="20" t="s">
        <v>21</v>
      </c>
      <c r="D60" s="69">
        <v>41218162369</v>
      </c>
      <c r="E60" s="70" t="str">
        <f t="shared" si="10"/>
        <v>L</v>
      </c>
      <c r="F60" s="70">
        <v>4</v>
      </c>
      <c r="G60" s="70">
        <v>2</v>
      </c>
      <c r="H60" s="70">
        <v>1</v>
      </c>
      <c r="I60" s="19">
        <v>5</v>
      </c>
      <c r="J60" s="19">
        <v>3</v>
      </c>
      <c r="K60" s="19">
        <v>4</v>
      </c>
      <c r="L60" s="159">
        <f>LOOKUP(X60,'Gred Variation'!$B$4:$C$64)</f>
        <v>3</v>
      </c>
      <c r="P60" s="21">
        <f t="shared" si="1"/>
        <v>1</v>
      </c>
      <c r="Q60" s="21">
        <f t="shared" si="2"/>
        <v>0.5</v>
      </c>
      <c r="R60" s="21">
        <f t="shared" si="3"/>
        <v>0.5</v>
      </c>
      <c r="S60" s="117">
        <f t="shared" si="4"/>
        <v>0.8</v>
      </c>
      <c r="T60" s="21">
        <f t="shared" si="5"/>
        <v>0.75</v>
      </c>
      <c r="U60" s="21">
        <f t="shared" si="6"/>
        <v>1.0499999999999998</v>
      </c>
      <c r="V60" s="21">
        <f t="shared" si="7"/>
        <v>2</v>
      </c>
      <c r="W60" s="117">
        <f t="shared" si="9"/>
        <v>2.2799999999999998</v>
      </c>
      <c r="X60" s="118">
        <f t="shared" si="8"/>
        <v>3.08</v>
      </c>
    </row>
    <row r="61" spans="2:24" s="21" customFormat="1" ht="24.95" customHeight="1">
      <c r="B61" s="22">
        <v>50</v>
      </c>
      <c r="C61" s="23" t="s">
        <v>62</v>
      </c>
      <c r="D61" s="69">
        <v>41223063253</v>
      </c>
      <c r="E61" s="70" t="str">
        <f t="shared" si="10"/>
        <v>L</v>
      </c>
      <c r="F61" s="70">
        <v>5</v>
      </c>
      <c r="G61" s="70">
        <v>2</v>
      </c>
      <c r="H61" s="70">
        <v>1</v>
      </c>
      <c r="I61" s="19">
        <v>1</v>
      </c>
      <c r="J61" s="19">
        <v>3</v>
      </c>
      <c r="K61" s="19">
        <v>4</v>
      </c>
      <c r="L61" s="159">
        <f>LOOKUP(X61,'Gred Variation'!$B$4:$C$64)</f>
        <v>3</v>
      </c>
      <c r="P61" s="21">
        <f t="shared" si="1"/>
        <v>1.25</v>
      </c>
      <c r="Q61" s="21">
        <f t="shared" si="2"/>
        <v>0.5</v>
      </c>
      <c r="R61" s="21">
        <f t="shared" si="3"/>
        <v>0.5</v>
      </c>
      <c r="S61" s="117">
        <f t="shared" si="4"/>
        <v>0.9</v>
      </c>
      <c r="T61" s="21">
        <f t="shared" si="5"/>
        <v>0.15</v>
      </c>
      <c r="U61" s="21">
        <f t="shared" si="6"/>
        <v>1.0499999999999998</v>
      </c>
      <c r="V61" s="21">
        <f t="shared" si="7"/>
        <v>2</v>
      </c>
      <c r="W61" s="117">
        <f t="shared" si="9"/>
        <v>1.9199999999999997</v>
      </c>
      <c r="X61" s="118">
        <f t="shared" si="8"/>
        <v>2.82</v>
      </c>
    </row>
    <row r="62" spans="2:24" ht="24.95" customHeight="1">
      <c r="B62" s="22">
        <v>51</v>
      </c>
      <c r="C62" s="20" t="s">
        <v>42</v>
      </c>
      <c r="D62" s="69">
        <v>41226162378</v>
      </c>
      <c r="E62" s="70" t="str">
        <f t="shared" si="10"/>
        <v>P</v>
      </c>
      <c r="F62" s="70">
        <v>6</v>
      </c>
      <c r="G62" s="70">
        <v>2</v>
      </c>
      <c r="H62" s="70">
        <v>5</v>
      </c>
      <c r="I62" s="19">
        <v>4</v>
      </c>
      <c r="J62" s="19">
        <v>3</v>
      </c>
      <c r="K62" s="19">
        <v>4</v>
      </c>
      <c r="L62" s="159">
        <f>LOOKUP(X62,'Gred Variation'!$B$4:$C$64)</f>
        <v>4</v>
      </c>
      <c r="P62" s="21">
        <f t="shared" si="1"/>
        <v>1.5</v>
      </c>
      <c r="Q62" s="21">
        <f t="shared" si="2"/>
        <v>0.5</v>
      </c>
      <c r="R62" s="21">
        <f t="shared" si="3"/>
        <v>2.5</v>
      </c>
      <c r="S62" s="117">
        <f t="shared" si="4"/>
        <v>1.8</v>
      </c>
      <c r="T62" s="21">
        <f t="shared" si="5"/>
        <v>0.6</v>
      </c>
      <c r="U62" s="21">
        <f t="shared" si="6"/>
        <v>1.0499999999999998</v>
      </c>
      <c r="V62" s="21">
        <f t="shared" si="7"/>
        <v>2</v>
      </c>
      <c r="W62" s="117">
        <f t="shared" si="9"/>
        <v>2.19</v>
      </c>
      <c r="X62" s="118">
        <f t="shared" si="8"/>
        <v>3.99</v>
      </c>
    </row>
    <row r="63" spans="2:24" ht="24.95" customHeight="1">
      <c r="B63" s="22">
        <v>52</v>
      </c>
      <c r="C63" s="20" t="s">
        <v>70</v>
      </c>
      <c r="D63" s="69">
        <v>41215082389</v>
      </c>
      <c r="E63" s="70" t="str">
        <f t="shared" si="10"/>
        <v>L</v>
      </c>
      <c r="F63" s="70">
        <v>5</v>
      </c>
      <c r="G63" s="70">
        <v>2</v>
      </c>
      <c r="H63" s="70">
        <v>1</v>
      </c>
      <c r="I63" s="19">
        <v>2</v>
      </c>
      <c r="J63" s="19">
        <v>3</v>
      </c>
      <c r="K63" s="19">
        <v>4</v>
      </c>
      <c r="L63" s="159">
        <f>LOOKUP(X63,'Gred Variation'!$B$4:$C$64)</f>
        <v>3</v>
      </c>
      <c r="P63" s="21">
        <f t="shared" si="1"/>
        <v>1.25</v>
      </c>
      <c r="Q63" s="21">
        <f t="shared" si="2"/>
        <v>0.5</v>
      </c>
      <c r="R63" s="21">
        <f t="shared" si="3"/>
        <v>0.5</v>
      </c>
      <c r="S63" s="117">
        <f t="shared" si="4"/>
        <v>0.9</v>
      </c>
      <c r="T63" s="21">
        <f t="shared" si="5"/>
        <v>0.3</v>
      </c>
      <c r="U63" s="21">
        <f t="shared" si="6"/>
        <v>1.0499999999999998</v>
      </c>
      <c r="V63" s="21">
        <f t="shared" si="7"/>
        <v>2</v>
      </c>
      <c r="W63" s="117">
        <f t="shared" si="9"/>
        <v>2.0099999999999998</v>
      </c>
      <c r="X63" s="118">
        <f t="shared" si="8"/>
        <v>2.9099999999999997</v>
      </c>
    </row>
    <row r="64" spans="2:24" ht="24.95" customHeight="1">
      <c r="B64" s="22">
        <v>53</v>
      </c>
      <c r="C64" s="20" t="s">
        <v>71</v>
      </c>
      <c r="D64" s="69">
        <v>41213043333</v>
      </c>
      <c r="E64" s="70" t="str">
        <f t="shared" si="10"/>
        <v>L</v>
      </c>
      <c r="F64" s="70">
        <v>4</v>
      </c>
      <c r="G64" s="70">
        <v>2</v>
      </c>
      <c r="H64" s="70">
        <v>1</v>
      </c>
      <c r="I64" s="19">
        <v>5</v>
      </c>
      <c r="J64" s="19">
        <v>3</v>
      </c>
      <c r="K64" s="19">
        <v>4</v>
      </c>
      <c r="L64" s="159">
        <f>LOOKUP(X64,'Gred Variation'!$B$4:$C$64)</f>
        <v>3</v>
      </c>
      <c r="P64" s="21">
        <f t="shared" si="1"/>
        <v>1</v>
      </c>
      <c r="Q64" s="21">
        <f t="shared" si="2"/>
        <v>0.5</v>
      </c>
      <c r="R64" s="21">
        <f t="shared" si="3"/>
        <v>0.5</v>
      </c>
      <c r="S64" s="117">
        <f t="shared" si="4"/>
        <v>0.8</v>
      </c>
      <c r="T64" s="21">
        <f t="shared" si="5"/>
        <v>0.75</v>
      </c>
      <c r="U64" s="21">
        <f t="shared" si="6"/>
        <v>1.0499999999999998</v>
      </c>
      <c r="V64" s="21">
        <f t="shared" si="7"/>
        <v>2</v>
      </c>
      <c r="W64" s="117">
        <f t="shared" si="9"/>
        <v>2.2799999999999998</v>
      </c>
      <c r="X64" s="118">
        <f t="shared" si="8"/>
        <v>3.08</v>
      </c>
    </row>
    <row r="65" spans="2:24" ht="24.95" customHeight="1">
      <c r="B65" s="22">
        <v>54</v>
      </c>
      <c r="C65" s="20" t="s">
        <v>63</v>
      </c>
      <c r="D65" s="69">
        <v>41209082379</v>
      </c>
      <c r="E65" s="70" t="str">
        <f t="shared" si="10"/>
        <v>L</v>
      </c>
      <c r="F65" s="70">
        <v>6</v>
      </c>
      <c r="G65" s="70">
        <v>2</v>
      </c>
      <c r="H65" s="70">
        <v>1</v>
      </c>
      <c r="I65" s="19">
        <v>2</v>
      </c>
      <c r="J65" s="19">
        <v>3</v>
      </c>
      <c r="K65" s="19">
        <v>4</v>
      </c>
      <c r="L65" s="159">
        <f>LOOKUP(X65,'Gred Variation'!$B$4:$C$64)</f>
        <v>3</v>
      </c>
      <c r="P65" s="21">
        <f t="shared" si="1"/>
        <v>1.5</v>
      </c>
      <c r="Q65" s="21">
        <f t="shared" si="2"/>
        <v>0.5</v>
      </c>
      <c r="R65" s="21">
        <f t="shared" si="3"/>
        <v>0.5</v>
      </c>
      <c r="S65" s="117">
        <f t="shared" si="4"/>
        <v>1</v>
      </c>
      <c r="T65" s="21">
        <f t="shared" si="5"/>
        <v>0.3</v>
      </c>
      <c r="U65" s="21">
        <f t="shared" si="6"/>
        <v>1.0499999999999998</v>
      </c>
      <c r="V65" s="21">
        <f t="shared" si="7"/>
        <v>2</v>
      </c>
      <c r="W65" s="117">
        <f t="shared" si="9"/>
        <v>2.0099999999999998</v>
      </c>
      <c r="X65" s="118">
        <f t="shared" si="8"/>
        <v>3.01</v>
      </c>
    </row>
    <row r="66" spans="2:24" ht="24.95" customHeight="1">
      <c r="B66" s="22">
        <v>55</v>
      </c>
      <c r="C66" s="20" t="s">
        <v>67</v>
      </c>
      <c r="D66" s="69">
        <v>41206032385</v>
      </c>
      <c r="E66" s="70" t="str">
        <f t="shared" si="10"/>
        <v>L</v>
      </c>
      <c r="F66" s="70">
        <v>5</v>
      </c>
      <c r="G66" s="70">
        <v>2</v>
      </c>
      <c r="H66" s="70">
        <v>2</v>
      </c>
      <c r="I66" s="19">
        <v>4</v>
      </c>
      <c r="J66" s="19">
        <v>3</v>
      </c>
      <c r="K66" s="19">
        <v>4</v>
      </c>
      <c r="L66" s="159">
        <f>LOOKUP(X66,'Gred Variation'!$B$4:$C$64)</f>
        <v>3</v>
      </c>
      <c r="P66" s="21">
        <f t="shared" si="1"/>
        <v>1.25</v>
      </c>
      <c r="Q66" s="21">
        <f t="shared" si="2"/>
        <v>0.5</v>
      </c>
      <c r="R66" s="21">
        <f t="shared" si="3"/>
        <v>1</v>
      </c>
      <c r="S66" s="117">
        <f t="shared" si="4"/>
        <v>1.1000000000000001</v>
      </c>
      <c r="T66" s="21">
        <f t="shared" si="5"/>
        <v>0.6</v>
      </c>
      <c r="U66" s="21">
        <f t="shared" si="6"/>
        <v>1.0499999999999998</v>
      </c>
      <c r="V66" s="21">
        <f t="shared" si="7"/>
        <v>2</v>
      </c>
      <c r="W66" s="117">
        <f t="shared" si="9"/>
        <v>2.19</v>
      </c>
      <c r="X66" s="118">
        <f t="shared" si="8"/>
        <v>3.29</v>
      </c>
    </row>
    <row r="67" spans="2:24" ht="24.95" customHeight="1">
      <c r="B67" s="22">
        <v>56</v>
      </c>
      <c r="C67" s="67" t="s">
        <v>65</v>
      </c>
      <c r="D67" s="69">
        <v>41223163259</v>
      </c>
      <c r="E67" s="70" t="str">
        <f t="shared" si="10"/>
        <v>L</v>
      </c>
      <c r="F67" s="70">
        <v>1</v>
      </c>
      <c r="G67" s="70">
        <v>2</v>
      </c>
      <c r="H67" s="70">
        <v>5</v>
      </c>
      <c r="I67" s="19">
        <v>4</v>
      </c>
      <c r="J67" s="19">
        <v>3</v>
      </c>
      <c r="K67" s="19">
        <v>4</v>
      </c>
      <c r="L67" s="159">
        <f>LOOKUP(X67,'Gred Variation'!$B$4:$C$64)</f>
        <v>3</v>
      </c>
      <c r="P67" s="21">
        <f t="shared" si="1"/>
        <v>0.25</v>
      </c>
      <c r="Q67" s="21">
        <f t="shared" si="2"/>
        <v>0.5</v>
      </c>
      <c r="R67" s="21">
        <f t="shared" si="3"/>
        <v>2.5</v>
      </c>
      <c r="S67" s="117">
        <f t="shared" si="4"/>
        <v>1.3</v>
      </c>
      <c r="T67" s="21">
        <f t="shared" si="5"/>
        <v>0.6</v>
      </c>
      <c r="U67" s="21">
        <f t="shared" si="6"/>
        <v>1.0499999999999998</v>
      </c>
      <c r="V67" s="21">
        <f t="shared" si="7"/>
        <v>2</v>
      </c>
      <c r="W67" s="117">
        <f t="shared" si="9"/>
        <v>2.19</v>
      </c>
      <c r="X67" s="118">
        <f t="shared" si="8"/>
        <v>3.49</v>
      </c>
    </row>
    <row r="68" spans="2:24" ht="24.95" customHeight="1">
      <c r="B68" s="22">
        <v>57</v>
      </c>
      <c r="C68" s="67" t="s">
        <v>14</v>
      </c>
      <c r="D68" s="69">
        <v>41223162977</v>
      </c>
      <c r="E68" s="70" t="str">
        <f t="shared" si="10"/>
        <v>L</v>
      </c>
      <c r="F68" s="70">
        <v>1</v>
      </c>
      <c r="G68" s="70">
        <v>2</v>
      </c>
      <c r="H68" s="70">
        <v>1</v>
      </c>
      <c r="I68" s="19">
        <v>2</v>
      </c>
      <c r="J68" s="19">
        <v>3</v>
      </c>
      <c r="K68" s="19">
        <v>4</v>
      </c>
      <c r="L68" s="159">
        <f>LOOKUP(X68,'Gred Variation'!$B$4:$C$64)</f>
        <v>3</v>
      </c>
      <c r="M68" s="4"/>
      <c r="P68" s="21">
        <f t="shared" si="1"/>
        <v>0.25</v>
      </c>
      <c r="Q68" s="21">
        <f t="shared" si="2"/>
        <v>0.5</v>
      </c>
      <c r="R68" s="21">
        <f t="shared" si="3"/>
        <v>0.5</v>
      </c>
      <c r="S68" s="117">
        <f t="shared" si="4"/>
        <v>0.5</v>
      </c>
      <c r="T68" s="21">
        <f t="shared" si="5"/>
        <v>0.3</v>
      </c>
      <c r="U68" s="21">
        <f t="shared" si="6"/>
        <v>1.0499999999999998</v>
      </c>
      <c r="V68" s="21">
        <f t="shared" si="7"/>
        <v>2</v>
      </c>
      <c r="W68" s="117">
        <f t="shared" si="9"/>
        <v>2.0099999999999998</v>
      </c>
      <c r="X68" s="118">
        <f t="shared" si="8"/>
        <v>2.5099999999999998</v>
      </c>
    </row>
    <row r="69" spans="2:24" ht="24.95" customHeight="1">
      <c r="B69" s="22">
        <v>58</v>
      </c>
      <c r="C69" s="67" t="s">
        <v>66</v>
      </c>
      <c r="D69" s="69">
        <v>41213082873</v>
      </c>
      <c r="E69" s="70" t="str">
        <f t="shared" si="10"/>
        <v>L</v>
      </c>
      <c r="F69" s="70">
        <v>1</v>
      </c>
      <c r="G69" s="70">
        <v>2</v>
      </c>
      <c r="H69" s="70">
        <v>5</v>
      </c>
      <c r="I69" s="19">
        <v>2</v>
      </c>
      <c r="J69" s="19">
        <v>3</v>
      </c>
      <c r="K69" s="19">
        <v>4</v>
      </c>
      <c r="L69" s="159">
        <f>LOOKUP(X69,'Gred Variation'!$B$4:$C$64)</f>
        <v>3</v>
      </c>
      <c r="M69" s="4"/>
      <c r="P69" s="21">
        <f t="shared" si="1"/>
        <v>0.25</v>
      </c>
      <c r="Q69" s="21">
        <f t="shared" si="2"/>
        <v>0.5</v>
      </c>
      <c r="R69" s="21">
        <f t="shared" si="3"/>
        <v>2.5</v>
      </c>
      <c r="S69" s="117">
        <f t="shared" si="4"/>
        <v>1.3</v>
      </c>
      <c r="T69" s="21">
        <f t="shared" si="5"/>
        <v>0.3</v>
      </c>
      <c r="U69" s="21">
        <f t="shared" si="6"/>
        <v>1.0499999999999998</v>
      </c>
      <c r="V69" s="21">
        <f t="shared" si="7"/>
        <v>2</v>
      </c>
      <c r="W69" s="117">
        <f t="shared" si="9"/>
        <v>2.0099999999999998</v>
      </c>
      <c r="X69" s="118">
        <f t="shared" si="8"/>
        <v>3.3099999999999996</v>
      </c>
    </row>
    <row r="70" spans="2:24" ht="24.95" customHeight="1">
      <c r="B70" s="22">
        <v>59</v>
      </c>
      <c r="C70" s="67" t="s">
        <v>69</v>
      </c>
      <c r="D70" s="69">
        <v>41228032983</v>
      </c>
      <c r="E70" s="70" t="str">
        <f t="shared" si="10"/>
        <v>L</v>
      </c>
      <c r="F70" s="70">
        <v>1</v>
      </c>
      <c r="G70" s="70">
        <v>2</v>
      </c>
      <c r="H70" s="70">
        <v>1</v>
      </c>
      <c r="I70" s="19">
        <v>2</v>
      </c>
      <c r="J70" s="19">
        <v>3</v>
      </c>
      <c r="K70" s="19">
        <v>4</v>
      </c>
      <c r="L70" s="159">
        <f>LOOKUP(X70,'Gred Variation'!$B$4:$C$64)</f>
        <v>3</v>
      </c>
      <c r="M70" s="4"/>
      <c r="P70" s="21">
        <f t="shared" si="1"/>
        <v>0.25</v>
      </c>
      <c r="Q70" s="21">
        <f t="shared" si="2"/>
        <v>0.5</v>
      </c>
      <c r="R70" s="21">
        <f t="shared" si="3"/>
        <v>0.5</v>
      </c>
      <c r="S70" s="117">
        <f t="shared" si="4"/>
        <v>0.5</v>
      </c>
      <c r="T70" s="21">
        <f t="shared" si="5"/>
        <v>0.3</v>
      </c>
      <c r="U70" s="21">
        <f t="shared" si="6"/>
        <v>1.0499999999999998</v>
      </c>
      <c r="V70" s="21">
        <f t="shared" si="7"/>
        <v>2</v>
      </c>
      <c r="W70" s="117">
        <f t="shared" si="9"/>
        <v>2.0099999999999998</v>
      </c>
      <c r="X70" s="118">
        <f t="shared" si="8"/>
        <v>2.5099999999999998</v>
      </c>
    </row>
    <row r="71" spans="2:24" ht="24.95" customHeight="1">
      <c r="B71" s="22">
        <v>60</v>
      </c>
      <c r="C71" s="67" t="s">
        <v>56</v>
      </c>
      <c r="D71" s="69">
        <v>41216168031</v>
      </c>
      <c r="E71" s="70" t="str">
        <f t="shared" si="10"/>
        <v>L</v>
      </c>
      <c r="F71" s="70">
        <v>1</v>
      </c>
      <c r="G71" s="70">
        <v>2</v>
      </c>
      <c r="H71" s="70">
        <v>2</v>
      </c>
      <c r="I71" s="19">
        <v>2</v>
      </c>
      <c r="J71" s="19">
        <v>3</v>
      </c>
      <c r="K71" s="19">
        <v>4</v>
      </c>
      <c r="L71" s="159">
        <f>LOOKUP(X71,'Gred Variation'!$B$4:$C$64)</f>
        <v>3</v>
      </c>
      <c r="M71" s="4"/>
      <c r="P71" s="21">
        <f t="shared" si="1"/>
        <v>0.25</v>
      </c>
      <c r="Q71" s="21">
        <f t="shared" si="2"/>
        <v>0.5</v>
      </c>
      <c r="R71" s="21">
        <f t="shared" si="3"/>
        <v>1</v>
      </c>
      <c r="S71" s="117">
        <f t="shared" si="4"/>
        <v>0.70000000000000007</v>
      </c>
      <c r="T71" s="21">
        <f t="shared" si="5"/>
        <v>0.3</v>
      </c>
      <c r="U71" s="21">
        <f t="shared" si="6"/>
        <v>1.0499999999999998</v>
      </c>
      <c r="V71" s="21">
        <f t="shared" si="7"/>
        <v>2</v>
      </c>
      <c r="W71" s="117">
        <f t="shared" si="9"/>
        <v>2.0099999999999998</v>
      </c>
      <c r="X71" s="118">
        <f t="shared" si="8"/>
        <v>2.71</v>
      </c>
    </row>
    <row r="72" spans="2:24">
      <c r="B72" s="29"/>
      <c r="C72" s="7"/>
      <c r="D72" s="7"/>
      <c r="E72" s="73"/>
      <c r="F72" s="116"/>
      <c r="G72" s="116"/>
      <c r="H72" s="116"/>
      <c r="I72" s="7"/>
      <c r="J72" s="7"/>
      <c r="K72" s="7"/>
      <c r="L72" s="92"/>
    </row>
    <row r="73" spans="2:24" ht="15.95" customHeight="1">
      <c r="B73" s="8"/>
      <c r="C73" s="6"/>
      <c r="D73" s="6"/>
      <c r="E73" s="71"/>
      <c r="F73" s="71"/>
      <c r="G73" s="71"/>
      <c r="H73" s="71"/>
      <c r="I73" s="6"/>
      <c r="J73" s="6"/>
      <c r="K73" s="6"/>
      <c r="L73" s="93"/>
    </row>
    <row r="74" spans="2:24" ht="15.95" customHeight="1">
      <c r="B74" s="8"/>
      <c r="C74" s="6"/>
      <c r="D74" s="6"/>
      <c r="E74" s="71"/>
      <c r="F74" s="71"/>
      <c r="G74" s="71"/>
      <c r="H74" s="71"/>
      <c r="I74" s="6"/>
      <c r="J74" s="6"/>
      <c r="K74" s="6"/>
      <c r="L74" s="93"/>
    </row>
    <row r="75" spans="2:24" ht="15.95" customHeight="1">
      <c r="B75" s="95"/>
      <c r="C75" s="78" t="s">
        <v>55</v>
      </c>
      <c r="D75" s="78"/>
      <c r="E75" s="71"/>
      <c r="F75" s="71"/>
      <c r="G75" s="71"/>
      <c r="H75" s="71"/>
      <c r="I75" s="78"/>
      <c r="J75" s="78"/>
      <c r="K75" s="78"/>
      <c r="L75" s="93"/>
    </row>
    <row r="76" spans="2:24">
      <c r="B76" s="95"/>
      <c r="C76" s="84" t="s">
        <v>160</v>
      </c>
      <c r="D76" s="84"/>
      <c r="E76" s="86"/>
      <c r="F76" s="86"/>
      <c r="G76" s="86"/>
      <c r="H76" s="86"/>
      <c r="I76" s="84"/>
      <c r="J76" s="84"/>
      <c r="K76" s="84"/>
      <c r="L76" s="93"/>
    </row>
    <row r="77" spans="2:24">
      <c r="B77" s="95"/>
      <c r="C77" s="84" t="s">
        <v>81</v>
      </c>
      <c r="D77" s="84"/>
      <c r="E77" s="86"/>
      <c r="F77" s="86"/>
      <c r="G77" s="86"/>
      <c r="H77" s="86"/>
      <c r="I77" s="84"/>
      <c r="J77" s="84"/>
      <c r="K77" s="84"/>
      <c r="L77" s="93"/>
    </row>
    <row r="78" spans="2:24">
      <c r="B78" s="95"/>
      <c r="C78" s="77" t="str">
        <f>$E$1</f>
        <v>SJK(C)  FOON YEW 1</v>
      </c>
      <c r="D78" s="77"/>
      <c r="E78" s="72"/>
      <c r="F78" s="115"/>
      <c r="G78" s="115"/>
      <c r="H78" s="115"/>
      <c r="I78" s="77"/>
      <c r="J78" s="77"/>
      <c r="K78" s="77"/>
      <c r="L78" s="93"/>
    </row>
    <row r="79" spans="2:24">
      <c r="B79" s="8"/>
      <c r="C79" s="6"/>
      <c r="D79" s="6"/>
      <c r="E79" s="71"/>
      <c r="F79" s="71"/>
      <c r="G79" s="71"/>
      <c r="H79" s="71"/>
      <c r="I79" s="6"/>
      <c r="J79" s="6"/>
      <c r="K79" s="6"/>
      <c r="L79" s="93"/>
    </row>
    <row r="80" spans="2:24">
      <c r="B80" s="8"/>
      <c r="C80" s="6"/>
      <c r="D80" s="6"/>
      <c r="E80" s="71"/>
      <c r="F80" s="71"/>
      <c r="G80" s="71"/>
      <c r="H80" s="71"/>
      <c r="I80" s="6"/>
      <c r="J80" s="6"/>
      <c r="K80" s="6"/>
      <c r="L80" s="93"/>
    </row>
    <row r="81" spans="2:12">
      <c r="B81" s="8"/>
      <c r="C81" s="6"/>
      <c r="D81" s="6"/>
      <c r="E81" s="71"/>
      <c r="F81" s="71"/>
      <c r="G81" s="71"/>
      <c r="H81" s="71"/>
      <c r="I81" s="6"/>
      <c r="J81" s="6"/>
      <c r="K81" s="6"/>
      <c r="L81" s="93"/>
    </row>
    <row r="82" spans="2:12">
      <c r="B82" s="8"/>
      <c r="C82" s="6"/>
      <c r="D82" s="6"/>
      <c r="E82" s="71"/>
      <c r="F82" s="71"/>
      <c r="G82" s="71"/>
      <c r="H82" s="71"/>
      <c r="I82" s="6"/>
      <c r="J82" s="6"/>
      <c r="K82" s="6"/>
      <c r="L82" s="93"/>
    </row>
    <row r="83" spans="2:12">
      <c r="B83" s="9"/>
      <c r="C83" s="10"/>
      <c r="D83" s="10"/>
      <c r="E83" s="87"/>
      <c r="F83" s="87"/>
      <c r="G83" s="87"/>
      <c r="H83" s="87"/>
      <c r="I83" s="10"/>
      <c r="J83" s="10"/>
      <c r="K83" s="10"/>
      <c r="L83" s="94"/>
    </row>
    <row r="84" spans="2:12"/>
    <row r="85" spans="2:12"/>
    <row r="86" spans="2:12"/>
    <row r="87" spans="2:12"/>
    <row r="88" spans="2:12"/>
    <row r="89" spans="2:12"/>
  </sheetData>
  <sortState ref="B10:AC59">
    <sortCondition ref="C10:C59"/>
  </sortState>
  <mergeCells count="8">
    <mergeCell ref="L9:L11"/>
    <mergeCell ref="E9:E11"/>
    <mergeCell ref="D9:D11"/>
    <mergeCell ref="C9:C11"/>
    <mergeCell ref="B9:B11"/>
    <mergeCell ref="F10:H10"/>
    <mergeCell ref="F9:K9"/>
    <mergeCell ref="I10:K10"/>
  </mergeCells>
  <phoneticPr fontId="40" type="noConversion"/>
  <dataValidations count="2">
    <dataValidation type="textLength" operator="equal" allowBlank="1" showErrorMessage="1" errorTitle="NO. KAD PENGENALAN" error="Sila masukkan nombor kad pengenalan dengan tepat dan betul." sqref="D12:D71">
      <formula1>11</formula1>
    </dataValidation>
    <dataValidation type="whole" allowBlank="1" showErrorMessage="1" errorTitle="TAHAP PENGUASAAN" error="SILA ISIKAN TAHAP PENGUASAAN YANG BETUL!" sqref="I12:K71">
      <formula1>1</formula1>
      <formula2>6</formula2>
    </dataValidation>
  </dataValidations>
  <printOptions horizontalCentered="1" verticalCentered="1"/>
  <pageMargins left="0.23622047244094491" right="0.23622047244094491" top="0.74803149606299213" bottom="0.74803149606299213" header="0.31496062992125984" footer="0.31496062992125984"/>
  <pageSetup paperSize="9" scale="70" orientation="landscape" horizontalDpi="4294967292" r:id="rId1"/>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K72"/>
  <sheetViews>
    <sheetView showGridLines="0" view="pageBreakPreview" zoomScale="80" zoomScaleNormal="130" zoomScaleSheetLayoutView="80" zoomScalePageLayoutView="130" workbookViewId="0">
      <selection activeCell="L38" sqref="L38"/>
    </sheetView>
  </sheetViews>
  <sheetFormatPr defaultColWidth="9.125" defaultRowHeight="16.5" zeroHeight="1"/>
  <cols>
    <col min="1" max="1" width="5.875" style="1" customWidth="1"/>
    <col min="2" max="2" width="19" style="61" customWidth="1"/>
    <col min="3" max="3" width="4.75" style="61" customWidth="1"/>
    <col min="4" max="4" width="31" style="61" customWidth="1"/>
    <col min="5" max="5" width="17.75" style="61" bestFit="1" customWidth="1"/>
    <col min="6" max="6" width="94.75" style="61" customWidth="1"/>
    <col min="7" max="7" width="4.125" style="31" customWidth="1"/>
    <col min="8" max="8" width="3" style="32" hidden="1" customWidth="1"/>
    <col min="9" max="9" width="38.375" style="1" hidden="1" customWidth="1"/>
    <col min="10" max="10" width="41.375" style="1" hidden="1" customWidth="1"/>
    <col min="11" max="11" width="9.125" style="1" customWidth="1"/>
    <col min="12" max="16384" width="9.125" style="1"/>
  </cols>
  <sheetData>
    <row r="1" spans="1:11" s="79" customFormat="1" ht="21" customHeight="1">
      <c r="A1" s="80"/>
      <c r="B1" s="176" t="str">
        <f>'REKOD PRESTASI MURID'!$E$1</f>
        <v>SJK(C)  FOON YEW 1</v>
      </c>
      <c r="C1" s="176"/>
      <c r="D1" s="176"/>
      <c r="E1" s="176"/>
      <c r="F1" s="176"/>
      <c r="G1" s="80"/>
      <c r="H1" s="32"/>
    </row>
    <row r="2" spans="1:11" s="79" customFormat="1" ht="21" customHeight="1">
      <c r="A2" s="80"/>
      <c r="B2" s="176" t="str">
        <f>'REKOD PRESTASI MURID'!$E$2</f>
        <v xml:space="preserve">JALAN KEBUN TEH </v>
      </c>
      <c r="C2" s="176"/>
      <c r="D2" s="176"/>
      <c r="E2" s="176"/>
      <c r="F2" s="176"/>
      <c r="G2" s="80"/>
      <c r="H2" s="32"/>
    </row>
    <row r="3" spans="1:11" s="79" customFormat="1" ht="21" customHeight="1">
      <c r="A3" s="80"/>
      <c r="B3" s="176" t="str">
        <f>'REKOD PRESTASI MURID'!$E$3</f>
        <v>80250 JOHOR BAHRU, JOHOR</v>
      </c>
      <c r="C3" s="176"/>
      <c r="D3" s="176"/>
      <c r="E3" s="176"/>
      <c r="F3" s="176"/>
      <c r="G3" s="80"/>
      <c r="H3" s="32"/>
    </row>
    <row r="4" spans="1:11" s="79" customFormat="1" ht="21" customHeight="1">
      <c r="A4" s="81"/>
      <c r="B4" s="177" t="str">
        <f>'REKOD PRESTASI MURID'!$E$4</f>
        <v>MAC 2016</v>
      </c>
      <c r="C4" s="177"/>
      <c r="D4" s="177"/>
      <c r="E4" s="177"/>
      <c r="F4" s="177"/>
      <c r="G4" s="81"/>
      <c r="H4" s="193" t="s">
        <v>91</v>
      </c>
      <c r="I4" s="193"/>
      <c r="J4" s="193"/>
    </row>
    <row r="5" spans="1:11">
      <c r="A5" s="11"/>
      <c r="B5" s="11"/>
      <c r="C5" s="11"/>
      <c r="D5" s="11"/>
      <c r="E5" s="11"/>
      <c r="F5" s="11"/>
      <c r="G5" s="11"/>
      <c r="H5" s="112"/>
      <c r="I5" s="113"/>
      <c r="J5" s="113"/>
    </row>
    <row r="6" spans="1:11" ht="18.75">
      <c r="A6" s="11"/>
      <c r="B6" s="82" t="str">
        <f>'REKOD PRESTASI MURID'!B7</f>
        <v>TEKNOLOGI MAKLUMAT DAN KOMUNIKASI TAHUN 5</v>
      </c>
      <c r="C6" s="11"/>
      <c r="D6" s="11"/>
      <c r="E6" s="11"/>
      <c r="F6" s="11"/>
      <c r="G6" s="11"/>
      <c r="H6" s="112"/>
      <c r="I6" s="114">
        <v>19</v>
      </c>
      <c r="J6" s="113"/>
    </row>
    <row r="7" spans="1:11">
      <c r="A7" s="11"/>
      <c r="B7" s="11"/>
      <c r="C7" s="11"/>
      <c r="D7" s="11"/>
      <c r="E7" s="11"/>
      <c r="F7" s="11"/>
      <c r="G7" s="11"/>
      <c r="H7" s="66">
        <v>1</v>
      </c>
      <c r="I7" s="66" t="str">
        <f>'REKOD PRESTASI MURID'!$C12</f>
        <v>AHMAD ADLI BIN ALI</v>
      </c>
      <c r="J7" s="66" t="str">
        <f t="shared" ref="J7:J13" si="0">IF(I7=0,"",H7&amp;"  "&amp;I7)</f>
        <v>1  AHMAD ADLI BIN ALI</v>
      </c>
    </row>
    <row r="8" spans="1:11">
      <c r="A8" s="11"/>
      <c r="B8" s="180" t="s">
        <v>2</v>
      </c>
      <c r="C8" s="181"/>
      <c r="D8" s="142" t="str">
        <f>VLOOKUP($I$6,$H$7:$J$69,2)</f>
        <v>KARIM DANISH BIN ABU BAKAR</v>
      </c>
      <c r="E8" s="103"/>
      <c r="F8" s="13"/>
      <c r="G8" s="11"/>
      <c r="H8" s="66">
        <v>2</v>
      </c>
      <c r="I8" s="66" t="str">
        <f>'REKOD PRESTASI MURID'!$C13</f>
        <v>AHMAD ISWAZIR BIN KAMARUDDIN ALI</v>
      </c>
      <c r="J8" s="66" t="str">
        <f t="shared" si="0"/>
        <v>2  AHMAD ISWAZIR BIN KAMARUDDIN ALI</v>
      </c>
    </row>
    <row r="9" spans="1:11">
      <c r="A9" s="11"/>
      <c r="B9" s="178" t="s">
        <v>95</v>
      </c>
      <c r="C9" s="179"/>
      <c r="D9" s="111">
        <f>VLOOKUP($I$6,'REKOD PRESTASI MURID'!$B$12:$E$71,3)</f>
        <v>41223161353</v>
      </c>
      <c r="E9" s="104"/>
      <c r="F9" s="13"/>
      <c r="G9" s="11"/>
      <c r="H9" s="66">
        <v>3</v>
      </c>
      <c r="I9" s="66" t="str">
        <f>'REKOD PRESTASI MURID'!$C14</f>
        <v>ARINA ARISSA BINTI MUSA</v>
      </c>
      <c r="J9" s="66" t="str">
        <f t="shared" si="0"/>
        <v>3  ARINA ARISSA BINTI MUSA</v>
      </c>
    </row>
    <row r="10" spans="1:11">
      <c r="A10" s="11"/>
      <c r="B10" s="178" t="s">
        <v>3</v>
      </c>
      <c r="C10" s="179"/>
      <c r="D10" s="105" t="str">
        <f>VLOOKUP($I$6,'REKOD PRESTASI MURID'!$B$12:$E$61,4)</f>
        <v>L</v>
      </c>
      <c r="E10" s="106"/>
      <c r="F10" s="13"/>
      <c r="G10" s="11"/>
      <c r="H10" s="66">
        <v>4</v>
      </c>
      <c r="I10" s="66" t="str">
        <f>'REKOD PRESTASI MURID'!$C15</f>
        <v>AZALI BIN MOHD GHAZI</v>
      </c>
      <c r="J10" s="66" t="str">
        <f t="shared" si="0"/>
        <v>4  AZALI BIN MOHD GHAZI</v>
      </c>
    </row>
    <row r="11" spans="1:11">
      <c r="A11" s="11"/>
      <c r="B11" s="178" t="s">
        <v>4</v>
      </c>
      <c r="C11" s="179"/>
      <c r="D11" s="105" t="str">
        <f>'REKOD PRESTASI MURID'!$E$7</f>
        <v>5M</v>
      </c>
      <c r="E11" s="106"/>
      <c r="F11" s="13"/>
      <c r="G11" s="11"/>
      <c r="H11" s="66">
        <v>5</v>
      </c>
      <c r="I11" s="66" t="str">
        <f>'REKOD PRESTASI MURID'!$C16</f>
        <v>AZWAN BIN MUSAHAR</v>
      </c>
      <c r="J11" s="66" t="str">
        <f t="shared" si="0"/>
        <v>5  AZWAN BIN MUSAHAR</v>
      </c>
    </row>
    <row r="12" spans="1:11">
      <c r="A12" s="11"/>
      <c r="B12" s="24" t="s">
        <v>94</v>
      </c>
      <c r="C12" s="25"/>
      <c r="D12" s="105" t="str">
        <f>'REKOD PRESTASI MURID'!$E$6</f>
        <v>PN. ROSMAH BINTI MASORUDDIN</v>
      </c>
      <c r="E12" s="106"/>
      <c r="F12" s="13"/>
      <c r="G12" s="11"/>
      <c r="H12" s="66">
        <v>6</v>
      </c>
      <c r="I12" s="66" t="str">
        <f>'REKOD PRESTASI MURID'!$C17</f>
        <v>CHAN KOK MENG</v>
      </c>
      <c r="J12" s="66" t="str">
        <f t="shared" si="0"/>
        <v>6  CHAN KOK MENG</v>
      </c>
      <c r="K12" s="2"/>
    </row>
    <row r="13" spans="1:11">
      <c r="A13" s="11"/>
      <c r="B13" s="195" t="s">
        <v>5</v>
      </c>
      <c r="C13" s="196"/>
      <c r="D13" s="107" t="s">
        <v>145</v>
      </c>
      <c r="E13" s="108"/>
      <c r="F13" s="13"/>
      <c r="G13" s="11"/>
      <c r="H13" s="66">
        <v>7</v>
      </c>
      <c r="I13" s="66" t="str">
        <f>'REKOD PRESTASI MURID'!$C18</f>
        <v>CHONG WEY LOON</v>
      </c>
      <c r="J13" s="66" t="str">
        <f t="shared" si="0"/>
        <v>7  CHONG WEY LOON</v>
      </c>
    </row>
    <row r="14" spans="1:11">
      <c r="A14" s="11"/>
      <c r="B14" s="12"/>
      <c r="C14" s="12"/>
      <c r="D14" s="12"/>
      <c r="E14" s="14"/>
      <c r="F14" s="12"/>
      <c r="G14" s="11"/>
      <c r="H14" s="66">
        <v>8</v>
      </c>
      <c r="I14" s="66" t="str">
        <f>'REKOD PRESTASI MURID'!$C19</f>
        <v>DANIAL IRISH BIN DANIAL RUDIN</v>
      </c>
      <c r="J14" s="66" t="str">
        <f t="shared" ref="J14:J64" si="1">IF(I14=0,"",H14&amp;"  "&amp;I14)</f>
        <v>8  DANIAL IRISH BIN DANIAL RUDIN</v>
      </c>
    </row>
    <row r="15" spans="1:11" ht="22.5" customHeight="1">
      <c r="A15" s="11"/>
      <c r="B15" s="194" t="str">
        <f>UPPER("tahap penguasaan keseluruhan")</f>
        <v>TAHAP PENGUASAAN KESELURUHAN</v>
      </c>
      <c r="C15" s="194"/>
      <c r="D15" s="194"/>
      <c r="E15" s="197">
        <f>LOOKUP(I6,'REKOD PRESTASI MURID'!B12:L71)</f>
        <v>4</v>
      </c>
      <c r="F15" s="13"/>
      <c r="G15" s="11"/>
      <c r="H15" s="66">
        <v>9</v>
      </c>
      <c r="I15" s="66" t="str">
        <f>'REKOD PRESTASI MURID'!$C20</f>
        <v>FARIDAH BINTI RAMLAN</v>
      </c>
      <c r="J15" s="66" t="str">
        <f t="shared" si="1"/>
        <v>9  FARIDAH BINTI RAMLAN</v>
      </c>
    </row>
    <row r="16" spans="1:11" ht="22.5" customHeight="1">
      <c r="A16" s="11"/>
      <c r="B16" s="96" t="str">
        <f>B6</f>
        <v>TEKNOLOGI MAKLUMAT DAN KOMUNIKASI TAHUN 5</v>
      </c>
      <c r="C16" s="15"/>
      <c r="D16" s="15"/>
      <c r="E16" s="198"/>
      <c r="F16" s="12"/>
      <c r="G16" s="11"/>
      <c r="H16" s="66">
        <v>10</v>
      </c>
      <c r="I16" s="66" t="str">
        <f>'REKOD PRESTASI MURID'!$C21</f>
        <v>HAFIZ BIN BAHAROM</v>
      </c>
      <c r="J16" s="66" t="str">
        <f t="shared" si="1"/>
        <v>10  HAFIZ BIN BAHAROM</v>
      </c>
    </row>
    <row r="17" spans="1:10" ht="46.5" customHeight="1">
      <c r="A17" s="11"/>
      <c r="B17" s="183" t="s">
        <v>98</v>
      </c>
      <c r="C17" s="183"/>
      <c r="D17" s="184"/>
      <c r="E17" s="185" t="str">
        <f>VLOOKUP(E15,'DATA PERNYATAAN TAHAP PGUASAAN '!$A$52:$B$57,2)</f>
        <v xml:space="preserve">Murid melaksanakan sesuatu kemahiran dengan beradab iaitu mengikut prosedur atau secara sistematik dalam bidang Rangkaian dan Pangkalan Data  TMK Tahun 5.
</v>
      </c>
      <c r="F17" s="186"/>
      <c r="G17" s="11"/>
      <c r="H17" s="66">
        <v>11</v>
      </c>
      <c r="I17" s="66" t="str">
        <f>'REKOD PRESTASI MURID'!$C22</f>
        <v>HALIM BIN HARUN</v>
      </c>
      <c r="J17" s="66" t="str">
        <f t="shared" si="1"/>
        <v>11  HALIM BIN HARUN</v>
      </c>
    </row>
    <row r="18" spans="1:10">
      <c r="A18" s="11"/>
      <c r="B18" s="16"/>
      <c r="C18" s="16"/>
      <c r="D18" s="16"/>
      <c r="E18" s="16"/>
      <c r="F18" s="16"/>
      <c r="G18" s="11"/>
      <c r="H18" s="66">
        <v>12</v>
      </c>
      <c r="I18" s="66" t="str">
        <f>'REKOD PRESTASI MURID'!$C23</f>
        <v>HARLENI  BINTI  ARIF</v>
      </c>
      <c r="J18" s="66" t="str">
        <f t="shared" si="1"/>
        <v>12  HARLENI  BINTI  ARIF</v>
      </c>
    </row>
    <row r="19" spans="1:10" ht="81" customHeight="1">
      <c r="A19" s="11"/>
      <c r="B19" s="182" t="s">
        <v>146</v>
      </c>
      <c r="C19" s="182"/>
      <c r="D19" s="150" t="s">
        <v>110</v>
      </c>
      <c r="E19" s="151" t="s">
        <v>57</v>
      </c>
      <c r="F19" s="152" t="s">
        <v>6</v>
      </c>
      <c r="G19" s="11"/>
      <c r="H19" s="66">
        <v>13</v>
      </c>
      <c r="I19" s="66" t="str">
        <f>'REKOD PRESTASI MURID'!$C24</f>
        <v>HARLINA BINTI SARIP</v>
      </c>
      <c r="J19" s="66" t="str">
        <f t="shared" si="1"/>
        <v>13  HARLINA BINTI SARIP</v>
      </c>
    </row>
    <row r="20" spans="1:10" ht="42.75" customHeight="1">
      <c r="A20" s="11"/>
      <c r="B20" s="187" t="s">
        <v>147</v>
      </c>
      <c r="C20" s="188"/>
      <c r="D20" s="154" t="str">
        <f>'REKOD PRESTASI MURID'!$F11</f>
        <v>1.0  Mengenal Rangkaian Komputer</v>
      </c>
      <c r="E20" s="109">
        <f>VLOOKUP($I$6,'REKOD PRESTASI MURID'!$B$12:$L$71,5)</f>
        <v>4</v>
      </c>
      <c r="F20" s="144" t="str">
        <f>VLOOKUP(E20,'DATA PERNYATAAN TAHAP PGUASAAN '!$A$4:$B$9,2)</f>
        <v>Mengenalpasti kelebihan penggunaan rangkaian dan kelebihan rangkaian wayar dan tampa wayar</v>
      </c>
      <c r="G20" s="11"/>
      <c r="H20" s="66">
        <v>14</v>
      </c>
      <c r="I20" s="66" t="str">
        <f>'REKOD PRESTASI MURID'!$C25</f>
        <v>HAYATI BINTI MUSA</v>
      </c>
      <c r="J20" s="66" t="str">
        <f t="shared" si="1"/>
        <v>14  HAYATI BINTI MUSA</v>
      </c>
    </row>
    <row r="21" spans="1:10" ht="40.5" customHeight="1">
      <c r="A21" s="11"/>
      <c r="B21" s="189"/>
      <c r="C21" s="190"/>
      <c r="D21" s="154" t="str">
        <f>'REKOD PRESTASI MURID'!$G11</f>
        <v>2.0 Memahami Fungsi Peranti Rangkaian Komputer</v>
      </c>
      <c r="E21" s="109">
        <f>VLOOKUP($I$6,'REKOD PRESTASI MURID'!$B$12:$L$71,6)</f>
        <v>2</v>
      </c>
      <c r="F21" s="144" t="str">
        <f>VLOOKUP(E21,'DATA PERNYATAAN TAHAP PGUASAAN '!$A$12:$B$17,2)</f>
        <v>Menunjuk, menama dan menyatakan fungsi 4 peranti rangkaian apabila diminta</v>
      </c>
      <c r="G21" s="11"/>
      <c r="H21" s="66">
        <v>15</v>
      </c>
      <c r="I21" s="66" t="str">
        <f>'REKOD PRESTASI MURID'!$C26</f>
        <v>IRWAN HASHIM BIN MOHD SUHAILY</v>
      </c>
      <c r="J21" s="66" t="str">
        <f t="shared" si="1"/>
        <v>15  IRWAN HASHIM BIN MOHD SUHAILY</v>
      </c>
    </row>
    <row r="22" spans="1:10" ht="30" hidden="1" customHeight="1">
      <c r="A22" s="11"/>
      <c r="B22" s="189"/>
      <c r="C22" s="190"/>
      <c r="D22" s="154">
        <f>'REKOD PRESTASI MURID'!$F13</f>
        <v>2</v>
      </c>
      <c r="E22" s="109">
        <f>VLOOKUP($I$6,'REKOD PRESTASI MURID'!$B$12:$L$71,5)</f>
        <v>4</v>
      </c>
      <c r="F22" s="144" t="str">
        <f>VLOOKUP(E22,'DATA PERNYATAAN TAHAP PGUASAAN '!$A$4:$B$9,2)</f>
        <v>Mengenalpasti kelebihan penggunaan rangkaian dan kelebihan rangkaian wayar dan tampa wayar</v>
      </c>
      <c r="G22" s="11"/>
      <c r="H22" s="66">
        <v>16</v>
      </c>
      <c r="I22" s="66" t="str">
        <f>'REKOD PRESTASI MURID'!$C27</f>
        <v>ISMAIL ALIFF BIN AZIZ</v>
      </c>
      <c r="J22" s="66" t="str">
        <f t="shared" si="1"/>
        <v>16  ISMAIL ALIFF BIN AZIZ</v>
      </c>
    </row>
    <row r="23" spans="1:10" ht="30" hidden="1" customHeight="1">
      <c r="A23" s="11"/>
      <c r="B23" s="189"/>
      <c r="C23" s="190"/>
      <c r="D23" s="154">
        <f>'REKOD PRESTASI MURID'!$G13</f>
        <v>2</v>
      </c>
      <c r="E23" s="109">
        <f>VLOOKUP($I$6,'REKOD PRESTASI MURID'!$B$12:$L$71,6)</f>
        <v>2</v>
      </c>
      <c r="F23" s="144" t="str">
        <f>VLOOKUP(E23,'DATA PERNYATAAN TAHAP PGUASAAN '!$A$4:$B$9,2)</f>
        <v>Menjelaskan medium wayar dn tampa wayar serta 3 contoh kegunaan rangkaian</v>
      </c>
      <c r="G23" s="11"/>
      <c r="H23" s="66">
        <v>17</v>
      </c>
      <c r="I23" s="66" t="str">
        <f>'REKOD PRESTASI MURID'!$C28</f>
        <v>JAMIL BIN JAMALUDIN</v>
      </c>
      <c r="J23" s="66" t="str">
        <f t="shared" si="1"/>
        <v>17  JAMIL BIN JAMALUDIN</v>
      </c>
    </row>
    <row r="24" spans="1:10" ht="30" hidden="1" customHeight="1">
      <c r="A24" s="11"/>
      <c r="B24" s="189"/>
      <c r="C24" s="190"/>
      <c r="D24" s="154">
        <f>'REKOD PRESTASI MURID'!$F15</f>
        <v>4</v>
      </c>
      <c r="E24" s="109">
        <f>VLOOKUP($I$6,'REKOD PRESTASI MURID'!$B$12:$L$71,5)</f>
        <v>4</v>
      </c>
      <c r="F24" s="144" t="str">
        <f>VLOOKUP(E24,'DATA PERNYATAAN TAHAP PGUASAAN '!$A$4:$B$9,2)</f>
        <v>Mengenalpasti kelebihan penggunaan rangkaian dan kelebihan rangkaian wayar dan tampa wayar</v>
      </c>
      <c r="G24" s="11"/>
      <c r="H24" s="66">
        <v>18</v>
      </c>
      <c r="I24" s="66" t="str">
        <f>'REKOD PRESTASI MURID'!$C29</f>
        <v>KAMARIAH BINTI YASSIN</v>
      </c>
      <c r="J24" s="66" t="str">
        <f t="shared" si="1"/>
        <v>18  KAMARIAH BINTI YASSIN</v>
      </c>
    </row>
    <row r="25" spans="1:10" ht="30" hidden="1" customHeight="1">
      <c r="A25" s="11"/>
      <c r="B25" s="189"/>
      <c r="C25" s="190"/>
      <c r="D25" s="154">
        <f>'REKOD PRESTASI MURID'!$G15</f>
        <v>4</v>
      </c>
      <c r="E25" s="109">
        <f>VLOOKUP($I$6,'REKOD PRESTASI MURID'!$B$12:$L$71,6)</f>
        <v>2</v>
      </c>
      <c r="F25" s="144" t="str">
        <f>VLOOKUP(E25,'DATA PERNYATAAN TAHAP PGUASAAN '!$A$4:$B$9,2)</f>
        <v>Menjelaskan medium wayar dn tampa wayar serta 3 contoh kegunaan rangkaian</v>
      </c>
      <c r="G25" s="11"/>
      <c r="H25" s="66">
        <v>19</v>
      </c>
      <c r="I25" s="66" t="str">
        <f>'REKOD PRESTASI MURID'!$C30</f>
        <v>KARIM DANISH BIN ABU BAKAR</v>
      </c>
      <c r="J25" s="66" t="str">
        <f t="shared" si="1"/>
        <v>19  KARIM DANISH BIN ABU BAKAR</v>
      </c>
    </row>
    <row r="26" spans="1:10" ht="30" hidden="1" customHeight="1">
      <c r="A26" s="11"/>
      <c r="B26" s="189"/>
      <c r="C26" s="190"/>
      <c r="D26" s="154">
        <f>'REKOD PRESTASI MURID'!$F17</f>
        <v>6</v>
      </c>
      <c r="E26" s="109">
        <f>VLOOKUP($I$6,'REKOD PRESTASI MURID'!$B$12:$L$71,5)</f>
        <v>4</v>
      </c>
      <c r="F26" s="144" t="str">
        <f>VLOOKUP(E26,'DATA PERNYATAAN TAHAP PGUASAAN '!$A$4:$B$9,2)</f>
        <v>Mengenalpasti kelebihan penggunaan rangkaian dan kelebihan rangkaian wayar dan tampa wayar</v>
      </c>
      <c r="G26" s="11"/>
      <c r="H26" s="66">
        <v>20</v>
      </c>
      <c r="I26" s="66" t="str">
        <f>'REKOD PRESTASI MURID'!$C31</f>
        <v>KHARIL YUSRI BIN TAHUR</v>
      </c>
      <c r="J26" s="66" t="str">
        <f t="shared" si="1"/>
        <v>20  KHARIL YUSRI BIN TAHUR</v>
      </c>
    </row>
    <row r="27" spans="1:10" ht="30" hidden="1" customHeight="1">
      <c r="A27" s="11"/>
      <c r="B27" s="189"/>
      <c r="C27" s="190"/>
      <c r="D27" s="154">
        <f>'REKOD PRESTASI MURID'!$G17</f>
        <v>6</v>
      </c>
      <c r="E27" s="109">
        <f>VLOOKUP($I$6,'REKOD PRESTASI MURID'!$B$12:$L$71,6)</f>
        <v>2</v>
      </c>
      <c r="F27" s="144" t="str">
        <f>VLOOKUP(E27,'DATA PERNYATAAN TAHAP PGUASAAN '!$A$4:$B$9,2)</f>
        <v>Menjelaskan medium wayar dn tampa wayar serta 3 contoh kegunaan rangkaian</v>
      </c>
      <c r="G27" s="11"/>
      <c r="H27" s="66">
        <v>21</v>
      </c>
      <c r="I27" s="66" t="str">
        <f>'REKOD PRESTASI MURID'!$C32</f>
        <v xml:space="preserve">LAILATUL QARI BINTI KARIM </v>
      </c>
      <c r="J27" s="66" t="str">
        <f t="shared" si="1"/>
        <v xml:space="preserve">21  LAILATUL QARI BINTI KARIM </v>
      </c>
    </row>
    <row r="28" spans="1:10" ht="30" hidden="1" customHeight="1">
      <c r="A28" s="11"/>
      <c r="B28" s="189"/>
      <c r="C28" s="190"/>
      <c r="D28" s="154">
        <f>'REKOD PRESTASI MURID'!$F19</f>
        <v>5</v>
      </c>
      <c r="E28" s="109">
        <f>VLOOKUP($I$6,'REKOD PRESTASI MURID'!$B$12:$L$71,5)</f>
        <v>4</v>
      </c>
      <c r="F28" s="144" t="str">
        <f>VLOOKUP(E28,'DATA PERNYATAAN TAHAP PGUASAAN '!$A$4:$B$9,2)</f>
        <v>Mengenalpasti kelebihan penggunaan rangkaian dan kelebihan rangkaian wayar dan tampa wayar</v>
      </c>
      <c r="G28" s="11"/>
      <c r="H28" s="66">
        <v>22</v>
      </c>
      <c r="I28" s="66" t="str">
        <f>'REKOD PRESTASI MURID'!$C33</f>
        <v>LIZA BINTI OTHMAN</v>
      </c>
      <c r="J28" s="66" t="str">
        <f t="shared" si="1"/>
        <v>22  LIZA BINTI OTHMAN</v>
      </c>
    </row>
    <row r="29" spans="1:10" ht="30" hidden="1" customHeight="1">
      <c r="A29" s="11"/>
      <c r="B29" s="189"/>
      <c r="C29" s="190"/>
      <c r="D29" s="154">
        <f>'REKOD PRESTASI MURID'!$G19</f>
        <v>5</v>
      </c>
      <c r="E29" s="109">
        <f>VLOOKUP($I$6,'REKOD PRESTASI MURID'!$B$12:$L$71,6)</f>
        <v>2</v>
      </c>
      <c r="F29" s="144" t="str">
        <f>VLOOKUP(E29,'DATA PERNYATAAN TAHAP PGUASAAN '!$A$4:$B$9,2)</f>
        <v>Menjelaskan medium wayar dn tampa wayar serta 3 contoh kegunaan rangkaian</v>
      </c>
      <c r="G29" s="11"/>
      <c r="H29" s="66">
        <v>23</v>
      </c>
      <c r="I29" s="66" t="str">
        <f>'REKOD PRESTASI MURID'!$C34</f>
        <v>MOHD ESWARAN BIN EZWAN</v>
      </c>
      <c r="J29" s="66" t="str">
        <f t="shared" si="1"/>
        <v>23  MOHD ESWARAN BIN EZWAN</v>
      </c>
    </row>
    <row r="30" spans="1:10" ht="30" hidden="1" customHeight="1">
      <c r="A30" s="11"/>
      <c r="B30" s="189"/>
      <c r="C30" s="190"/>
      <c r="D30" s="154">
        <f>'REKOD PRESTASI MURID'!$F21</f>
        <v>5</v>
      </c>
      <c r="E30" s="109">
        <f>VLOOKUP($I$6,'REKOD PRESTASI MURID'!$B$12:$L$71,5)</f>
        <v>4</v>
      </c>
      <c r="F30" s="144" t="str">
        <f>VLOOKUP(E30,'DATA PERNYATAAN TAHAP PGUASAAN '!$A$4:$B$9,2)</f>
        <v>Mengenalpasti kelebihan penggunaan rangkaian dan kelebihan rangkaian wayar dan tampa wayar</v>
      </c>
      <c r="G30" s="11"/>
      <c r="H30" s="66">
        <v>24</v>
      </c>
      <c r="I30" s="66" t="str">
        <f>'REKOD PRESTASI MURID'!$C35</f>
        <v>MOHD SHAZA BIN ABD. JALIL</v>
      </c>
      <c r="J30" s="66" t="str">
        <f t="shared" si="1"/>
        <v>24  MOHD SHAZA BIN ABD. JALIL</v>
      </c>
    </row>
    <row r="31" spans="1:10" ht="30" hidden="1" customHeight="1">
      <c r="A31" s="11"/>
      <c r="B31" s="189"/>
      <c r="C31" s="190"/>
      <c r="D31" s="154">
        <f>'REKOD PRESTASI MURID'!$G21</f>
        <v>2</v>
      </c>
      <c r="E31" s="109">
        <f>VLOOKUP($I$6,'REKOD PRESTASI MURID'!$B$12:$L$71,6)</f>
        <v>2</v>
      </c>
      <c r="F31" s="144" t="str">
        <f>VLOOKUP(E31,'DATA PERNYATAAN TAHAP PGUASAAN '!$A$4:$B$9,2)</f>
        <v>Menjelaskan medium wayar dn tampa wayar serta 3 contoh kegunaan rangkaian</v>
      </c>
      <c r="G31" s="11"/>
      <c r="H31" s="66">
        <v>25</v>
      </c>
      <c r="I31" s="66" t="str">
        <f>'REKOD PRESTASI MURID'!$C36</f>
        <v>MUHD. NIZAM BIN KARIM JUNIOR</v>
      </c>
      <c r="J31" s="66" t="str">
        <f t="shared" si="1"/>
        <v>25  MUHD. NIZAM BIN KARIM JUNIOR</v>
      </c>
    </row>
    <row r="32" spans="1:10" ht="30" hidden="1" customHeight="1">
      <c r="A32" s="11"/>
      <c r="B32" s="189"/>
      <c r="C32" s="190"/>
      <c r="D32" s="154">
        <f>'REKOD PRESTASI MURID'!$F23</f>
        <v>4</v>
      </c>
      <c r="E32" s="109">
        <f>VLOOKUP($I$6,'REKOD PRESTASI MURID'!$B$12:$L$71,5)</f>
        <v>4</v>
      </c>
      <c r="F32" s="144" t="str">
        <f>VLOOKUP(E32,'DATA PERNYATAAN TAHAP PGUASAAN '!$A$4:$B$9,2)</f>
        <v>Mengenalpasti kelebihan penggunaan rangkaian dan kelebihan rangkaian wayar dan tampa wayar</v>
      </c>
      <c r="G32" s="11"/>
      <c r="H32" s="66">
        <v>26</v>
      </c>
      <c r="I32" s="66" t="str">
        <f>'REKOD PRESTASI MURID'!$C37</f>
        <v>NADIA BINTI HASHIM</v>
      </c>
      <c r="J32" s="66" t="str">
        <f t="shared" si="1"/>
        <v>26  NADIA BINTI HASHIM</v>
      </c>
    </row>
    <row r="33" spans="1:10" ht="30" hidden="1" customHeight="1">
      <c r="A33" s="11"/>
      <c r="B33" s="189"/>
      <c r="C33" s="190"/>
      <c r="D33" s="154">
        <f>'REKOD PRESTASI MURID'!$G23</f>
        <v>2</v>
      </c>
      <c r="E33" s="109">
        <f>VLOOKUP($I$6,'REKOD PRESTASI MURID'!$B$12:$L$71,6)</f>
        <v>2</v>
      </c>
      <c r="F33" s="144" t="str">
        <f>VLOOKUP(E33,'DATA PERNYATAAN TAHAP PGUASAAN '!$A$4:$B$9,2)</f>
        <v>Menjelaskan medium wayar dn tampa wayar serta 3 contoh kegunaan rangkaian</v>
      </c>
      <c r="G33" s="11"/>
      <c r="H33" s="66">
        <v>27</v>
      </c>
      <c r="I33" s="66" t="str">
        <f>'REKOD PRESTASI MURID'!$C38</f>
        <v>NAGENDRAN A/L MAGENDREN</v>
      </c>
      <c r="J33" s="66" t="str">
        <f t="shared" si="1"/>
        <v>27  NAGENDRAN A/L MAGENDREN</v>
      </c>
    </row>
    <row r="34" spans="1:10" ht="30" hidden="1" customHeight="1">
      <c r="A34" s="11"/>
      <c r="B34" s="189"/>
      <c r="C34" s="190"/>
      <c r="D34" s="154">
        <f>'REKOD PRESTASI MURID'!$F25</f>
        <v>2</v>
      </c>
      <c r="E34" s="109">
        <f>VLOOKUP($I$6,'REKOD PRESTASI MURID'!$B$12:$L$71,5)</f>
        <v>4</v>
      </c>
      <c r="F34" s="144" t="str">
        <f>VLOOKUP(E34,'DATA PERNYATAAN TAHAP PGUASAAN '!$A$4:$B$9,2)</f>
        <v>Mengenalpasti kelebihan penggunaan rangkaian dan kelebihan rangkaian wayar dan tampa wayar</v>
      </c>
      <c r="G34" s="11"/>
      <c r="H34" s="66">
        <v>28</v>
      </c>
      <c r="I34" s="66" t="str">
        <f>'REKOD PRESTASI MURID'!$C39</f>
        <v>NAWI BIN RAZMAN</v>
      </c>
      <c r="J34" s="66" t="str">
        <f t="shared" si="1"/>
        <v>28  NAWI BIN RAZMAN</v>
      </c>
    </row>
    <row r="35" spans="1:10" ht="30" hidden="1" customHeight="1">
      <c r="A35" s="11"/>
      <c r="B35" s="189"/>
      <c r="C35" s="190"/>
      <c r="D35" s="154">
        <f>'REKOD PRESTASI MURID'!$G25</f>
        <v>2</v>
      </c>
      <c r="E35" s="109">
        <f>VLOOKUP($I$6,'REKOD PRESTASI MURID'!$B$12:$L$71,6)</f>
        <v>2</v>
      </c>
      <c r="F35" s="144" t="str">
        <f>VLOOKUP(E35,'DATA PERNYATAAN TAHAP PGUASAAN '!$A$4:$B$9,2)</f>
        <v>Menjelaskan medium wayar dn tampa wayar serta 3 contoh kegunaan rangkaian</v>
      </c>
      <c r="G35" s="11"/>
      <c r="H35" s="66">
        <v>29</v>
      </c>
      <c r="I35" s="66" t="str">
        <f>'REKOD PRESTASI MURID'!$C40</f>
        <v>NINA QISTINA BINTI BAHAR</v>
      </c>
      <c r="J35" s="66" t="str">
        <f t="shared" si="1"/>
        <v>29  NINA QISTINA BINTI BAHAR</v>
      </c>
    </row>
    <row r="36" spans="1:10" ht="42" customHeight="1">
      <c r="A36" s="11"/>
      <c r="B36" s="191"/>
      <c r="C36" s="192"/>
      <c r="D36" s="155" t="str">
        <f>'REKOD PRESTASI MURID'!$H11</f>
        <v>3.0 Mengenal Internet</v>
      </c>
      <c r="E36" s="109">
        <f>VLOOKUP($I$6,'REKOD PRESTASI MURID'!$B$12:$L$71,7)</f>
        <v>6</v>
      </c>
      <c r="F36" s="144" t="str">
        <f>VLOOKUP(E36,'DATA PERNYATAAN TAHAP PGUASAAN '!$A$20:$B$25,2)</f>
        <v>Menghasilkan blog secara kumpulan yang mengandungi teks, imej dan hiperlink secara kreatif dan inovatif</v>
      </c>
      <c r="G36" s="11"/>
      <c r="H36" s="66">
        <v>30</v>
      </c>
      <c r="I36" s="66" t="str">
        <f>'REKOD PRESTASI MURID'!$C41</f>
        <v>NUR QURSIAH BINTI HARIS</v>
      </c>
      <c r="J36" s="66" t="str">
        <f t="shared" si="1"/>
        <v>30  NUR QURSIAH BINTI HARIS</v>
      </c>
    </row>
    <row r="37" spans="1:10" ht="42.75" customHeight="1">
      <c r="A37" s="11"/>
      <c r="B37" s="170" t="s">
        <v>148</v>
      </c>
      <c r="C37" s="171"/>
      <c r="D37" s="156" t="str">
        <f>'REKOD PRESTASI MURID'!I11</f>
        <v>1.0 Memahami Data dan Maklumat</v>
      </c>
      <c r="E37" s="125">
        <f>VLOOKUP($I$6,'REKOD PRESTASI MURID'!$B$12:$L$71,8)</f>
        <v>2</v>
      </c>
      <c r="F37" s="145" t="str">
        <f>VLOOKUP(E37,'DATA PERNYATAAN TAHAP PGUASAAN '!$A$28:$B$33,2)</f>
        <v>Menyenaraikan laman web mengikut kategori yang betul melalui carian yang dibuat</v>
      </c>
      <c r="G37" s="11"/>
      <c r="H37" s="66">
        <v>31</v>
      </c>
      <c r="I37" s="66" t="str">
        <f>'REKOD PRESTASI MURID'!$C42</f>
        <v>PUSPASAMY A/P PAPASAMY</v>
      </c>
      <c r="J37" s="66" t="str">
        <f t="shared" si="1"/>
        <v>31  PUSPASAMY A/P PAPASAMY</v>
      </c>
    </row>
    <row r="38" spans="1:10" ht="51.75" customHeight="1">
      <c r="A38" s="11"/>
      <c r="B38" s="172"/>
      <c r="C38" s="173"/>
      <c r="D38" s="156" t="str">
        <f>'REKOD PRESTASI MURID'!J11</f>
        <v>2.0 Mengkaji  Sistem Pangkalan Data</v>
      </c>
      <c r="E38" s="125">
        <f>VLOOKUP($I$6,'REKOD PRESTASI MURID'!$B$12:$L$71,9)</f>
        <v>3</v>
      </c>
      <c r="F38" s="145" t="str">
        <f>VLOOKUP(E38,'DATA PERNYATAAN TAHAP PGUASAAN '!$A$36:$B$41,2)</f>
        <v>Mencari laman web yang spesifik dengan satu cubaan dan menyebarkan kepada rakan melalui e-mel</v>
      </c>
      <c r="G38" s="11"/>
      <c r="H38" s="66">
        <v>32</v>
      </c>
      <c r="I38" s="66" t="str">
        <f>'REKOD PRESTASI MURID'!$C43</f>
        <v>RAMASAMY A/L MUTHUSAMY</v>
      </c>
      <c r="J38" s="66" t="str">
        <f t="shared" si="1"/>
        <v>32  RAMASAMY A/L MUTHUSAMY</v>
      </c>
    </row>
    <row r="39" spans="1:10" ht="47.25" customHeight="1">
      <c r="A39" s="11"/>
      <c r="B39" s="174"/>
      <c r="C39" s="175"/>
      <c r="D39" s="157" t="str">
        <f>'REKOD PRESTASI MURID'!K11</f>
        <v>3.0 Membangunkan Sistem Pangkalan Data</v>
      </c>
      <c r="E39" s="125">
        <f>VLOOKUP($I$6,'REKOD PRESTASI MURID'!$B$12:$L$71,10)</f>
        <v>4</v>
      </c>
      <c r="F39" s="145" t="str">
        <f>VLOOKUP(E39,'DATA PERNYATAAN TAHAP PGUASAAN '!$A$44:$B$49,2)</f>
        <v>Membuat perbandingan antara dua jenis laman web dan membuat pembentangan</v>
      </c>
      <c r="G39" s="11"/>
      <c r="H39" s="66">
        <v>33</v>
      </c>
      <c r="I39" s="66" t="str">
        <f>'REKOD PRESTASI MURID'!$C44</f>
        <v>RAMLI BIN SAMAD</v>
      </c>
      <c r="J39" s="66" t="str">
        <f t="shared" si="1"/>
        <v>33  RAMLI BIN SAMAD</v>
      </c>
    </row>
    <row r="40" spans="1:10">
      <c r="B40" s="62"/>
      <c r="C40" s="62"/>
      <c r="D40" s="124"/>
      <c r="E40" s="62"/>
      <c r="F40" s="62"/>
      <c r="H40" s="66">
        <v>34</v>
      </c>
      <c r="I40" s="66" t="str">
        <f>'REKOD PRESTASI MURID'!$C45</f>
        <v>RINA MAZNAH BINTI  ALI MAMAK</v>
      </c>
      <c r="J40" s="66" t="str">
        <f t="shared" si="1"/>
        <v>34  RINA MAZNAH BINTI  ALI MAMAK</v>
      </c>
    </row>
    <row r="41" spans="1:10" ht="45.75" customHeight="1">
      <c r="B41" s="62" t="s">
        <v>13</v>
      </c>
      <c r="C41" s="62"/>
      <c r="D41" s="62"/>
      <c r="E41" s="62"/>
      <c r="F41" s="74" t="s">
        <v>13</v>
      </c>
      <c r="H41" s="66">
        <v>35</v>
      </c>
      <c r="I41" s="66" t="str">
        <f>'REKOD PRESTASI MURID'!$C46</f>
        <v>ROZAINI BIN SHAHARUDDIN</v>
      </c>
      <c r="J41" s="66" t="str">
        <f t="shared" si="1"/>
        <v>35  ROZAINI BIN SHAHARUDDIN</v>
      </c>
    </row>
    <row r="42" spans="1:10">
      <c r="B42" s="2" t="str">
        <f>'REKOD PRESTASI MURID'!$E$6</f>
        <v>PN. ROSMAH BINTI MASORUDDIN</v>
      </c>
      <c r="C42" s="2"/>
      <c r="D42" s="2"/>
      <c r="E42" s="2"/>
      <c r="F42" s="75" t="str">
        <f>'REKOD PRESTASI MURID'!$C$76</f>
        <v>EN. TEO BOONG SAI</v>
      </c>
      <c r="H42" s="66">
        <v>36</v>
      </c>
      <c r="I42" s="66" t="str">
        <f>'REKOD PRESTASI MURID'!$C47</f>
        <v>RUDY HARTONO BIN RUDYMAN</v>
      </c>
      <c r="J42" s="66" t="str">
        <f t="shared" si="1"/>
        <v>36  RUDY HARTONO BIN RUDYMAN</v>
      </c>
    </row>
    <row r="43" spans="1:10">
      <c r="B43" s="62" t="s">
        <v>12</v>
      </c>
      <c r="C43" s="62"/>
      <c r="D43" s="62"/>
      <c r="E43" s="62"/>
      <c r="F43" s="74" t="str">
        <f>'REKOD PRESTASI MURID'!$C$77</f>
        <v>GURU BESAR</v>
      </c>
      <c r="H43" s="66">
        <v>37</v>
      </c>
      <c r="I43" s="66" t="str">
        <f>'REKOD PRESTASI MURID'!$C48</f>
        <v>SALIM BIN SALEM</v>
      </c>
      <c r="J43" s="66" t="str">
        <f t="shared" si="1"/>
        <v>37  SALIM BIN SALEM</v>
      </c>
    </row>
    <row r="44" spans="1:10">
      <c r="B44" s="62" t="str">
        <f>'REKOD PRESTASI MURID'!$C$78</f>
        <v>SJK(C)  FOON YEW 1</v>
      </c>
      <c r="C44" s="62"/>
      <c r="D44" s="62"/>
      <c r="E44" s="62"/>
      <c r="F44" s="74" t="str">
        <f>'REKOD PRESTASI MURID'!$C$78</f>
        <v>SJK(C)  FOON YEW 1</v>
      </c>
      <c r="H44" s="66">
        <v>38</v>
      </c>
      <c r="I44" s="66" t="str">
        <f>'REKOD PRESTASI MURID'!$C49</f>
        <v>SAM POH TONG</v>
      </c>
      <c r="J44" s="66" t="str">
        <f t="shared" si="1"/>
        <v>38  SAM POH TONG</v>
      </c>
    </row>
    <row r="45" spans="1:10">
      <c r="B45" s="65"/>
      <c r="C45" s="65"/>
      <c r="D45" s="65"/>
      <c r="E45" s="65"/>
      <c r="F45" s="63"/>
      <c r="H45" s="66">
        <v>39</v>
      </c>
      <c r="I45" s="66" t="str">
        <f>'REKOD PRESTASI MURID'!$C50</f>
        <v>SITI KHASNOR BINTI JAJULI</v>
      </c>
      <c r="J45" s="66" t="str">
        <f t="shared" si="1"/>
        <v>39  SITI KHASNOR BINTI JAJULI</v>
      </c>
    </row>
    <row r="46" spans="1:10">
      <c r="B46" s="63"/>
      <c r="C46" s="63"/>
      <c r="D46" s="63"/>
      <c r="E46" s="63"/>
      <c r="F46" s="63"/>
      <c r="H46" s="66">
        <v>40</v>
      </c>
      <c r="I46" s="66" t="str">
        <f>'REKOD PRESTASI MURID'!$C51</f>
        <v>SUHAILA ARMANI BINTI SUHAIMI</v>
      </c>
      <c r="J46" s="66" t="str">
        <f t="shared" si="1"/>
        <v>40  SUHAILA ARMANI BINTI SUHAIMI</v>
      </c>
    </row>
    <row r="47" spans="1:10" hidden="1">
      <c r="B47" s="63"/>
      <c r="C47" s="63"/>
      <c r="D47" s="63"/>
      <c r="E47" s="63"/>
      <c r="F47" s="63"/>
      <c r="H47" s="66">
        <v>41</v>
      </c>
      <c r="I47" s="66" t="str">
        <f>'REKOD PRESTASI MURID'!$C52</f>
        <v>SUHANA BINTI BUDIN</v>
      </c>
      <c r="J47" s="66" t="str">
        <f t="shared" si="1"/>
        <v>41  SUHANA BINTI BUDIN</v>
      </c>
    </row>
    <row r="48" spans="1:10" hidden="1">
      <c r="B48" s="63"/>
      <c r="C48" s="63"/>
      <c r="D48" s="63"/>
      <c r="E48" s="63"/>
      <c r="F48" s="63"/>
      <c r="H48" s="66">
        <v>42</v>
      </c>
      <c r="I48" s="66" t="str">
        <f>'REKOD PRESTASI MURID'!$C53</f>
        <v>TAN HUEY MUI</v>
      </c>
      <c r="J48" s="66" t="str">
        <f t="shared" si="1"/>
        <v>42  TAN HUEY MUI</v>
      </c>
    </row>
    <row r="49" spans="2:10" hidden="1">
      <c r="B49" s="63"/>
      <c r="C49" s="63"/>
      <c r="D49" s="63"/>
      <c r="E49" s="63"/>
      <c r="F49" s="63"/>
      <c r="H49" s="66">
        <v>43</v>
      </c>
      <c r="I49" s="66" t="str">
        <f>'REKOD PRESTASI MURID'!$C54</f>
        <v>WAN ALIFF EZWAN BIN SHAHRUL NIZAM</v>
      </c>
      <c r="J49" s="66" t="str">
        <f t="shared" si="1"/>
        <v>43  WAN ALIFF EZWAN BIN SHAHRUL NIZAM</v>
      </c>
    </row>
    <row r="50" spans="2:10" hidden="1">
      <c r="B50" s="63"/>
      <c r="C50" s="63"/>
      <c r="D50" s="63"/>
      <c r="E50" s="63"/>
      <c r="F50" s="63"/>
      <c r="H50" s="66">
        <v>44</v>
      </c>
      <c r="I50" s="66" t="str">
        <f>'REKOD PRESTASI MURID'!$C55</f>
        <v>WAN ANIS BINTI WAN KHAIRUL</v>
      </c>
      <c r="J50" s="66" t="str">
        <f t="shared" si="1"/>
        <v>44  WAN ANIS BINTI WAN KHAIRUL</v>
      </c>
    </row>
    <row r="51" spans="2:10" hidden="1">
      <c r="B51" s="63"/>
      <c r="C51" s="62"/>
      <c r="D51" s="62"/>
      <c r="E51" s="62"/>
      <c r="F51" s="63"/>
      <c r="H51" s="66">
        <v>45</v>
      </c>
      <c r="I51" s="66" t="str">
        <f>'REKOD PRESTASI MURID'!$C56</f>
        <v>YASSIN BIN ABD AZIZ</v>
      </c>
      <c r="J51" s="66" t="str">
        <f t="shared" si="1"/>
        <v>45  YASSIN BIN ABD AZIZ</v>
      </c>
    </row>
    <row r="52" spans="2:10" hidden="1">
      <c r="B52" s="63"/>
      <c r="C52" s="63"/>
      <c r="D52" s="2"/>
      <c r="E52" s="2"/>
      <c r="F52" s="63"/>
      <c r="H52" s="66">
        <v>46</v>
      </c>
      <c r="I52" s="66" t="str">
        <f>'REKOD PRESTASI MURID'!$C57</f>
        <v>ZADUL ALI BIN RAMAN AMAN</v>
      </c>
      <c r="J52" s="66" t="str">
        <f t="shared" si="1"/>
        <v>46  ZADUL ALI BIN RAMAN AMAN</v>
      </c>
    </row>
    <row r="53" spans="2:10" hidden="1">
      <c r="B53" s="63"/>
      <c r="C53" s="63"/>
      <c r="D53" s="62"/>
      <c r="E53" s="62"/>
      <c r="F53" s="63"/>
      <c r="H53" s="66">
        <v>47</v>
      </c>
      <c r="I53" s="66" t="str">
        <f>'REKOD PRESTASI MURID'!$C58</f>
        <v>ZAHARAH BINTI ABDUL MALEK</v>
      </c>
      <c r="J53" s="66" t="str">
        <f t="shared" si="1"/>
        <v>47  ZAHARAH BINTI ABDUL MALEK</v>
      </c>
    </row>
    <row r="54" spans="2:10" hidden="1">
      <c r="B54" s="63"/>
      <c r="C54" s="63"/>
      <c r="D54" s="62"/>
      <c r="E54" s="62"/>
      <c r="F54" s="63"/>
      <c r="H54" s="66">
        <v>48</v>
      </c>
      <c r="I54" s="66" t="str">
        <f>'REKOD PRESTASI MURID'!$C59</f>
        <v>ZAHARI BIN ZAHARAN</v>
      </c>
      <c r="J54" s="66" t="str">
        <f t="shared" si="1"/>
        <v>48  ZAHARI BIN ZAHARAN</v>
      </c>
    </row>
    <row r="55" spans="2:10" hidden="1">
      <c r="B55" s="63"/>
      <c r="C55" s="63"/>
      <c r="D55" s="63"/>
      <c r="E55" s="63"/>
      <c r="F55" s="63"/>
      <c r="H55" s="66">
        <v>49</v>
      </c>
      <c r="I55" s="66" t="str">
        <f>'REKOD PRESTASI MURID'!$C60</f>
        <v>ZAHARI DANIAL BIN KAMALUDDIN</v>
      </c>
      <c r="J55" s="66" t="str">
        <f t="shared" si="1"/>
        <v>49  ZAHARI DANIAL BIN KAMALUDDIN</v>
      </c>
    </row>
    <row r="56" spans="2:10" hidden="1">
      <c r="B56" s="63"/>
      <c r="C56" s="63"/>
      <c r="D56" s="63"/>
      <c r="E56" s="63"/>
      <c r="F56" s="63"/>
      <c r="H56" s="66">
        <v>50</v>
      </c>
      <c r="I56" s="66" t="str">
        <f>'REKOD PRESTASI MURID'!$C61</f>
        <v>ZAIFUL AHMAD BIN KARIM</v>
      </c>
      <c r="J56" s="66" t="str">
        <f t="shared" si="1"/>
        <v>50  ZAIFUL AHMAD BIN KARIM</v>
      </c>
    </row>
    <row r="57" spans="2:10" hidden="1">
      <c r="B57" s="63"/>
      <c r="C57" s="63"/>
      <c r="D57" s="63"/>
      <c r="E57" s="63"/>
      <c r="F57" s="63"/>
      <c r="H57" s="66">
        <v>51</v>
      </c>
      <c r="I57" s="66" t="str">
        <f>'REKOD PRESTASI MURID'!$C62</f>
        <v xml:space="preserve">ZAINAB BINTI ISMAIL </v>
      </c>
      <c r="J57" s="66" t="str">
        <f t="shared" si="1"/>
        <v xml:space="preserve">51  ZAINAB BINTI ISMAIL </v>
      </c>
    </row>
    <row r="58" spans="2:10" hidden="1">
      <c r="B58" s="63"/>
      <c r="C58" s="63"/>
      <c r="D58" s="63"/>
      <c r="E58" s="63"/>
      <c r="F58" s="63"/>
      <c r="H58" s="66">
        <v>52</v>
      </c>
      <c r="I58" s="66" t="str">
        <f>'REKOD PRESTASI MURID'!$C63</f>
        <v>ZAINAL ABIDIN BIN JAMARUL</v>
      </c>
      <c r="J58" s="66" t="str">
        <f t="shared" si="1"/>
        <v>52  ZAINAL ABIDIN BIN JAMARUL</v>
      </c>
    </row>
    <row r="59" spans="2:10" hidden="1">
      <c r="B59" s="63"/>
      <c r="C59" s="63"/>
      <c r="D59" s="63"/>
      <c r="E59" s="63"/>
      <c r="F59" s="63"/>
      <c r="H59" s="66">
        <v>53</v>
      </c>
      <c r="I59" s="66" t="str">
        <f>'REKOD PRESTASI MURID'!$C64</f>
        <v>ZAINUL JUMAIDI BIN ALI</v>
      </c>
      <c r="J59" s="66" t="str">
        <f t="shared" si="1"/>
        <v>53  ZAINUL JUMAIDI BIN ALI</v>
      </c>
    </row>
    <row r="60" spans="2:10" hidden="1">
      <c r="B60" s="63"/>
      <c r="C60" s="63"/>
      <c r="D60" s="63"/>
      <c r="E60" s="63"/>
      <c r="F60" s="63"/>
      <c r="H60" s="66">
        <v>54</v>
      </c>
      <c r="I60" s="66" t="str">
        <f>'REKOD PRESTASI MURID'!$C65</f>
        <v>ZAIRI AIDIL BIN JAMAD</v>
      </c>
      <c r="J60" s="66" t="str">
        <f t="shared" si="1"/>
        <v>54  ZAIRI AIDIL BIN JAMAD</v>
      </c>
    </row>
    <row r="61" spans="2:10" hidden="1">
      <c r="B61" s="63"/>
      <c r="C61" s="63"/>
      <c r="D61" s="63"/>
      <c r="E61" s="63"/>
      <c r="F61" s="63"/>
      <c r="H61" s="66">
        <v>55</v>
      </c>
      <c r="I61" s="66" t="str">
        <f>'REKOD PRESTASI MURID'!$C66</f>
        <v>ZAKARUDDIN BIN MUSA</v>
      </c>
      <c r="J61" s="66" t="str">
        <f t="shared" si="1"/>
        <v>55  ZAKARUDDIN BIN MUSA</v>
      </c>
    </row>
    <row r="62" spans="2:10" hidden="1">
      <c r="B62" s="63"/>
      <c r="C62" s="63"/>
      <c r="D62" s="63"/>
      <c r="E62" s="63"/>
      <c r="F62" s="63"/>
      <c r="H62" s="66">
        <v>56</v>
      </c>
      <c r="I62" s="66" t="str">
        <f>'REKOD PRESTASI MURID'!$C67</f>
        <v>ZAMARUL JAMIAN BIN  MUSTAMIN</v>
      </c>
      <c r="J62" s="66" t="str">
        <f t="shared" si="1"/>
        <v>56  ZAMARUL JAMIAN BIN  MUSTAMIN</v>
      </c>
    </row>
    <row r="63" spans="2:10" hidden="1">
      <c r="B63" s="64"/>
      <c r="C63" s="64"/>
      <c r="D63" s="64"/>
      <c r="E63" s="64"/>
      <c r="F63" s="64"/>
      <c r="H63" s="66">
        <v>57</v>
      </c>
      <c r="I63" s="66" t="str">
        <f>'REKOD PRESTASI MURID'!$C68</f>
        <v>ZAMRUS BIN A.RAHMAN</v>
      </c>
      <c r="J63" s="66" t="str">
        <f t="shared" si="1"/>
        <v>57  ZAMRUS BIN A.RAHMAN</v>
      </c>
    </row>
    <row r="64" spans="2:10" hidden="1">
      <c r="B64" s="1"/>
      <c r="C64" s="1"/>
      <c r="D64" s="1"/>
      <c r="E64" s="1"/>
      <c r="F64" s="1"/>
      <c r="G64" s="1"/>
      <c r="H64" s="66">
        <v>58</v>
      </c>
      <c r="I64" s="66" t="str">
        <f>'REKOD PRESTASI MURID'!$C69</f>
        <v>ZAMZAITUL QAIRUL BIN AMIN</v>
      </c>
      <c r="J64" s="66" t="str">
        <f t="shared" si="1"/>
        <v>58  ZAMZAITUL QAIRUL BIN AMIN</v>
      </c>
    </row>
    <row r="65" spans="2:10" hidden="1">
      <c r="B65" s="1"/>
      <c r="C65" s="1"/>
      <c r="D65" s="1"/>
      <c r="E65" s="1"/>
      <c r="F65" s="1"/>
      <c r="G65" s="1"/>
      <c r="H65" s="66">
        <v>59</v>
      </c>
      <c r="I65" s="66" t="str">
        <f>'REKOD PRESTASI MURID'!$C70</f>
        <v>ZAMZAMI BIN ZAIDUL AMRAN</v>
      </c>
      <c r="J65" s="66" t="s">
        <v>143</v>
      </c>
    </row>
    <row r="66" spans="2:10" hidden="1">
      <c r="B66" s="1"/>
      <c r="C66" s="1"/>
      <c r="D66" s="1"/>
      <c r="E66" s="1"/>
      <c r="F66" s="1"/>
      <c r="G66" s="1"/>
      <c r="H66" s="66">
        <v>60</v>
      </c>
      <c r="I66" s="66" t="str">
        <f>'REKOD PRESTASI MURID'!$C71</f>
        <v>ZAMZURI BIN SHAMSURI</v>
      </c>
      <c r="J66" s="66" t="s">
        <v>144</v>
      </c>
    </row>
    <row r="67" spans="2:10" hidden="1">
      <c r="B67" s="1"/>
      <c r="C67" s="1"/>
      <c r="D67" s="1"/>
      <c r="E67" s="1"/>
      <c r="F67" s="1"/>
      <c r="G67" s="1"/>
    </row>
    <row r="68" spans="2:10" hidden="1">
      <c r="B68" s="1"/>
      <c r="C68" s="1"/>
      <c r="D68" s="1"/>
      <c r="E68" s="1"/>
      <c r="F68" s="1"/>
      <c r="G68" s="1"/>
    </row>
    <row r="69" spans="2:10" hidden="1">
      <c r="B69" s="1"/>
      <c r="C69" s="1"/>
      <c r="D69" s="1"/>
      <c r="E69" s="1"/>
      <c r="F69" s="1"/>
      <c r="G69" s="1"/>
    </row>
    <row r="70" spans="2:10" hidden="1">
      <c r="B70" s="1"/>
      <c r="C70" s="1"/>
      <c r="D70" s="1"/>
      <c r="E70" s="1"/>
      <c r="F70" s="1"/>
      <c r="G70" s="1"/>
    </row>
    <row r="71" spans="2:10" hidden="1">
      <c r="B71" s="1"/>
      <c r="C71" s="1"/>
      <c r="D71" s="1"/>
      <c r="E71" s="1"/>
      <c r="F71" s="1"/>
      <c r="G71" s="1"/>
    </row>
    <row r="72" spans="2:10" hidden="1"/>
  </sheetData>
  <mergeCells count="17">
    <mergeCell ref="H4:J4"/>
    <mergeCell ref="B15:D15"/>
    <mergeCell ref="B13:C13"/>
    <mergeCell ref="B11:C11"/>
    <mergeCell ref="B10:C10"/>
    <mergeCell ref="E15:E16"/>
    <mergeCell ref="B37:C39"/>
    <mergeCell ref="B1:F1"/>
    <mergeCell ref="B2:F2"/>
    <mergeCell ref="B4:F4"/>
    <mergeCell ref="B3:F3"/>
    <mergeCell ref="B9:C9"/>
    <mergeCell ref="B8:C8"/>
    <mergeCell ref="B19:C19"/>
    <mergeCell ref="B17:D17"/>
    <mergeCell ref="E17:F17"/>
    <mergeCell ref="B20:C36"/>
  </mergeCells>
  <phoneticPr fontId="40" type="noConversion"/>
  <printOptions horizontalCentered="1"/>
  <pageMargins left="0.25" right="0.25" top="0.75" bottom="0.75" header="0.3" footer="0.3"/>
  <pageSetup paperSize="9" scale="57" orientation="portrait" horizontalDpi="4294967292" r:id="rId1"/>
  <drawing r:id="rId2"/>
  <legacyDrawing r:id="rId3"/>
</worksheet>
</file>

<file path=xl/worksheets/sheet3.xml><?xml version="1.0" encoding="utf-8"?>
<worksheet xmlns="http://schemas.openxmlformats.org/spreadsheetml/2006/main" xmlns:r="http://schemas.openxmlformats.org/officeDocument/2006/relationships">
  <sheetPr codeName="Sheet4">
    <pageSetUpPr fitToPage="1"/>
  </sheetPr>
  <dimension ref="A1:B227"/>
  <sheetViews>
    <sheetView topLeftCell="A49" zoomScaleNormal="100" zoomScalePageLayoutView="115" workbookViewId="0">
      <selection activeCell="B55" sqref="B55"/>
    </sheetView>
  </sheetViews>
  <sheetFormatPr defaultColWidth="9.125" defaultRowHeight="14.25" zeroHeight="1"/>
  <cols>
    <col min="1" max="1" width="25.25" style="5" customWidth="1"/>
    <col min="2" max="2" width="104.75" style="100" customWidth="1"/>
    <col min="3" max="4" width="9.125" style="5" customWidth="1"/>
    <col min="5" max="16384" width="9.125" style="5"/>
  </cols>
  <sheetData>
    <row r="1" spans="1:2" ht="39.75" customHeight="1">
      <c r="A1" s="97" t="s">
        <v>96</v>
      </c>
      <c r="B1" s="98"/>
    </row>
    <row r="2" spans="1:2">
      <c r="A2" s="60"/>
      <c r="B2" s="99"/>
    </row>
    <row r="3" spans="1:2" ht="15">
      <c r="A3" s="18" t="s">
        <v>57</v>
      </c>
      <c r="B3" s="101" t="s">
        <v>117</v>
      </c>
    </row>
    <row r="4" spans="1:2" ht="15.95" customHeight="1">
      <c r="A4" s="30">
        <v>1</v>
      </c>
      <c r="B4" s="132" t="s">
        <v>111</v>
      </c>
    </row>
    <row r="5" spans="1:2" ht="15.95" customHeight="1">
      <c r="A5" s="30">
        <v>2</v>
      </c>
      <c r="B5" s="132" t="s">
        <v>112</v>
      </c>
    </row>
    <row r="6" spans="1:2" ht="15.95" customHeight="1">
      <c r="A6" s="30">
        <v>3</v>
      </c>
      <c r="B6" s="132" t="s">
        <v>113</v>
      </c>
    </row>
    <row r="7" spans="1:2" ht="15.95" customHeight="1">
      <c r="A7" s="30">
        <v>4</v>
      </c>
      <c r="B7" s="132" t="s">
        <v>114</v>
      </c>
    </row>
    <row r="8" spans="1:2" ht="15.95" customHeight="1">
      <c r="A8" s="30">
        <v>5</v>
      </c>
      <c r="B8" s="132" t="s">
        <v>115</v>
      </c>
    </row>
    <row r="9" spans="1:2" ht="15.95" customHeight="1">
      <c r="A9" s="30">
        <v>6</v>
      </c>
      <c r="B9" s="132" t="s">
        <v>116</v>
      </c>
    </row>
    <row r="10" spans="1:2" s="60" customFormat="1">
      <c r="B10" s="99"/>
    </row>
    <row r="11" spans="1:2" ht="15">
      <c r="A11" s="18" t="s">
        <v>57</v>
      </c>
      <c r="B11" s="101" t="s">
        <v>118</v>
      </c>
    </row>
    <row r="12" spans="1:2" ht="15" customHeight="1">
      <c r="A12" s="76">
        <v>1</v>
      </c>
      <c r="B12" s="132" t="s">
        <v>120</v>
      </c>
    </row>
    <row r="13" spans="1:2" ht="15" customHeight="1">
      <c r="A13" s="76">
        <v>2</v>
      </c>
      <c r="B13" s="132" t="s">
        <v>121</v>
      </c>
    </row>
    <row r="14" spans="1:2" ht="15" customHeight="1">
      <c r="A14" s="76">
        <v>3</v>
      </c>
      <c r="B14" s="132" t="s">
        <v>122</v>
      </c>
    </row>
    <row r="15" spans="1:2" ht="15" customHeight="1">
      <c r="A15" s="76">
        <v>4</v>
      </c>
      <c r="B15" s="132" t="s">
        <v>123</v>
      </c>
    </row>
    <row r="16" spans="1:2" ht="15" customHeight="1">
      <c r="A16" s="76">
        <v>5</v>
      </c>
      <c r="B16" s="132" t="s">
        <v>124</v>
      </c>
    </row>
    <row r="17" spans="1:2" ht="15" customHeight="1">
      <c r="A17" s="76">
        <v>6</v>
      </c>
      <c r="B17" s="132" t="s">
        <v>125</v>
      </c>
    </row>
    <row r="18" spans="1:2"/>
    <row r="19" spans="1:2" ht="15">
      <c r="A19" s="129" t="s">
        <v>57</v>
      </c>
      <c r="B19" s="130" t="s">
        <v>119</v>
      </c>
    </row>
    <row r="20" spans="1:2" ht="18.75" customHeight="1">
      <c r="A20" s="131">
        <v>1</v>
      </c>
      <c r="B20" s="128" t="s">
        <v>126</v>
      </c>
    </row>
    <row r="21" spans="1:2" ht="21.75" customHeight="1">
      <c r="A21" s="131">
        <v>2</v>
      </c>
      <c r="B21" s="128" t="s">
        <v>127</v>
      </c>
    </row>
    <row r="22" spans="1:2" ht="18.75" customHeight="1">
      <c r="A22" s="131">
        <v>3</v>
      </c>
      <c r="B22" s="128" t="s">
        <v>128</v>
      </c>
    </row>
    <row r="23" spans="1:2" ht="18.75" customHeight="1">
      <c r="A23" s="131">
        <v>4</v>
      </c>
      <c r="B23" s="128" t="s">
        <v>129</v>
      </c>
    </row>
    <row r="24" spans="1:2" ht="27.75" customHeight="1">
      <c r="A24" s="131">
        <v>5</v>
      </c>
      <c r="B24" s="128" t="s">
        <v>130</v>
      </c>
    </row>
    <row r="25" spans="1:2" ht="21" customHeight="1">
      <c r="A25" s="131">
        <v>6</v>
      </c>
      <c r="B25" s="128" t="s">
        <v>131</v>
      </c>
    </row>
    <row r="26" spans="1:2" ht="15" customHeight="1">
      <c r="A26" s="133"/>
      <c r="B26" s="134"/>
    </row>
    <row r="27" spans="1:2" ht="23.25" customHeight="1">
      <c r="A27" s="137" t="s">
        <v>57</v>
      </c>
      <c r="B27" s="130" t="s">
        <v>132</v>
      </c>
    </row>
    <row r="28" spans="1:2" ht="20.25" customHeight="1">
      <c r="A28" s="131">
        <v>1</v>
      </c>
      <c r="B28" s="128" t="s">
        <v>135</v>
      </c>
    </row>
    <row r="29" spans="1:2" ht="18.75" customHeight="1">
      <c r="A29" s="131">
        <v>2</v>
      </c>
      <c r="B29" s="128" t="s">
        <v>127</v>
      </c>
    </row>
    <row r="30" spans="1:2" ht="18.75" customHeight="1">
      <c r="A30" s="131">
        <v>3</v>
      </c>
      <c r="B30" s="128" t="s">
        <v>128</v>
      </c>
    </row>
    <row r="31" spans="1:2" ht="18.75" customHeight="1">
      <c r="A31" s="131">
        <v>4</v>
      </c>
      <c r="B31" s="128" t="s">
        <v>129</v>
      </c>
    </row>
    <row r="32" spans="1:2" ht="31.5" customHeight="1">
      <c r="A32" s="131">
        <v>5</v>
      </c>
      <c r="B32" s="128" t="s">
        <v>130</v>
      </c>
    </row>
    <row r="33" spans="1:2" ht="18.75" customHeight="1">
      <c r="A33" s="131">
        <v>6</v>
      </c>
      <c r="B33" s="128" t="s">
        <v>131</v>
      </c>
    </row>
    <row r="34" spans="1:2" ht="16.5" customHeight="1">
      <c r="A34" s="133"/>
      <c r="B34" s="134"/>
    </row>
    <row r="35" spans="1:2" ht="20.25" customHeight="1">
      <c r="A35" s="137" t="s">
        <v>57</v>
      </c>
      <c r="B35" s="135" t="s">
        <v>133</v>
      </c>
    </row>
    <row r="36" spans="1:2" ht="19.5" customHeight="1">
      <c r="A36" s="131">
        <v>1</v>
      </c>
      <c r="B36" s="128" t="s">
        <v>126</v>
      </c>
    </row>
    <row r="37" spans="1:2" ht="18" customHeight="1">
      <c r="A37" s="131">
        <v>2</v>
      </c>
      <c r="B37" s="128" t="s">
        <v>127</v>
      </c>
    </row>
    <row r="38" spans="1:2" ht="19.5" customHeight="1">
      <c r="A38" s="131">
        <v>3</v>
      </c>
      <c r="B38" s="128" t="s">
        <v>128</v>
      </c>
    </row>
    <row r="39" spans="1:2" ht="21.75" customHeight="1">
      <c r="A39" s="131">
        <v>4</v>
      </c>
      <c r="B39" s="128" t="s">
        <v>129</v>
      </c>
    </row>
    <row r="40" spans="1:2" ht="31.5" customHeight="1">
      <c r="A40" s="131">
        <v>5</v>
      </c>
      <c r="B40" s="128" t="s">
        <v>130</v>
      </c>
    </row>
    <row r="41" spans="1:2" ht="23.25" customHeight="1">
      <c r="A41" s="131">
        <v>6</v>
      </c>
      <c r="B41" s="127" t="s">
        <v>131</v>
      </c>
    </row>
    <row r="42" spans="1:2" ht="19.5" customHeight="1"/>
    <row r="43" spans="1:2" ht="24.75" customHeight="1">
      <c r="A43" s="136" t="s">
        <v>57</v>
      </c>
      <c r="B43" s="130" t="s">
        <v>134</v>
      </c>
    </row>
    <row r="44" spans="1:2" ht="24.75" customHeight="1">
      <c r="A44" s="131">
        <v>1</v>
      </c>
      <c r="B44" s="127" t="s">
        <v>126</v>
      </c>
    </row>
    <row r="45" spans="1:2" ht="23.25" customHeight="1">
      <c r="A45" s="131">
        <v>2</v>
      </c>
      <c r="B45" s="127" t="s">
        <v>127</v>
      </c>
    </row>
    <row r="46" spans="1:2" ht="24" customHeight="1">
      <c r="A46" s="131">
        <v>3</v>
      </c>
      <c r="B46" s="127" t="s">
        <v>128</v>
      </c>
    </row>
    <row r="47" spans="1:2" ht="21" customHeight="1">
      <c r="A47" s="131">
        <v>4</v>
      </c>
      <c r="B47" s="127" t="s">
        <v>129</v>
      </c>
    </row>
    <row r="48" spans="1:2" ht="31.5" customHeight="1">
      <c r="A48" s="131">
        <v>5</v>
      </c>
      <c r="B48" s="127" t="s">
        <v>130</v>
      </c>
    </row>
    <row r="49" spans="1:2" ht="21.75" customHeight="1">
      <c r="A49" s="131">
        <v>6</v>
      </c>
      <c r="B49" s="126" t="s">
        <v>131</v>
      </c>
    </row>
    <row r="50" spans="1:2">
      <c r="B50" s="5"/>
    </row>
    <row r="51" spans="1:2" ht="15">
      <c r="A51" s="18" t="s">
        <v>57</v>
      </c>
      <c r="B51" s="101" t="s">
        <v>97</v>
      </c>
    </row>
    <row r="52" spans="1:2" ht="36.75" customHeight="1">
      <c r="A52" s="76">
        <v>1</v>
      </c>
      <c r="B52" s="102" t="s">
        <v>137</v>
      </c>
    </row>
    <row r="53" spans="1:2" ht="36.75" customHeight="1">
      <c r="A53" s="76">
        <v>2</v>
      </c>
      <c r="B53" s="102" t="s">
        <v>138</v>
      </c>
    </row>
    <row r="54" spans="1:2" ht="36.75" customHeight="1">
      <c r="A54" s="76">
        <v>3</v>
      </c>
      <c r="B54" s="141" t="s">
        <v>139</v>
      </c>
    </row>
    <row r="55" spans="1:2" ht="36.75" customHeight="1">
      <c r="A55" s="76">
        <v>4</v>
      </c>
      <c r="B55" s="102" t="s">
        <v>140</v>
      </c>
    </row>
    <row r="56" spans="1:2" ht="36.75" customHeight="1">
      <c r="A56" s="76">
        <v>5</v>
      </c>
      <c r="B56" s="102" t="s">
        <v>141</v>
      </c>
    </row>
    <row r="57" spans="1:2" ht="62.25" customHeight="1">
      <c r="A57" s="76">
        <v>6</v>
      </c>
      <c r="B57" s="102" t="s">
        <v>142</v>
      </c>
    </row>
    <row r="58" spans="1:2"/>
    <row r="59" spans="1:2"/>
    <row r="60" spans="1:2"/>
    <row r="61" spans="1:2"/>
    <row r="62" spans="1:2"/>
    <row r="63" spans="1:2"/>
    <row r="64" spans="1: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sheetData>
  <phoneticPr fontId="40" type="noConversion"/>
  <printOptions horizontalCentered="1"/>
  <pageMargins left="0.25" right="0.25" top="0.75" bottom="0.75" header="0.3" footer="0.3"/>
  <drawing r:id="rId1"/>
</worksheet>
</file>

<file path=xl/worksheets/sheet4.xml><?xml version="1.0" encoding="utf-8"?>
<worksheet xmlns="http://schemas.openxmlformats.org/spreadsheetml/2006/main" xmlns:r="http://schemas.openxmlformats.org/officeDocument/2006/relationships">
  <sheetPr>
    <pageSetUpPr fitToPage="1"/>
  </sheetPr>
  <dimension ref="A1:W129"/>
  <sheetViews>
    <sheetView zoomScale="80" zoomScaleNormal="80" zoomScalePageLayoutView="70" workbookViewId="0">
      <selection activeCell="M110" sqref="M110"/>
    </sheetView>
  </sheetViews>
  <sheetFormatPr defaultColWidth="0" defaultRowHeight="16.5"/>
  <cols>
    <col min="1" max="1" width="9.125" style="1" customWidth="1"/>
    <col min="2" max="2" width="22.75" style="1" customWidth="1"/>
    <col min="3" max="8" width="9.75" style="1" customWidth="1"/>
    <col min="9" max="9" width="9.125" style="1" customWidth="1"/>
    <col min="10" max="10" width="22.75" style="1" customWidth="1"/>
    <col min="11" max="16" width="9.75" style="1" customWidth="1"/>
    <col min="17" max="17" width="9.125" style="1" customWidth="1"/>
    <col min="18" max="23" width="0" style="1" hidden="1" customWidth="1"/>
    <col min="24" max="16384" width="9.125" style="1" hidden="1"/>
  </cols>
  <sheetData>
    <row r="1" spans="1:17" ht="15.95" customHeight="1">
      <c r="A1" s="202" t="str">
        <f>'REKOD PRESTASI MURID'!B7</f>
        <v>TEKNOLOGI MAKLUMAT DAN KOMUNIKASI TAHUN 5</v>
      </c>
      <c r="B1" s="202"/>
      <c r="C1" s="202"/>
      <c r="D1" s="202"/>
      <c r="E1" s="202"/>
      <c r="F1" s="202"/>
      <c r="G1" s="202"/>
      <c r="H1" s="202"/>
      <c r="I1" s="202"/>
      <c r="J1" s="202"/>
      <c r="K1" s="202"/>
      <c r="L1" s="202"/>
      <c r="M1" s="202"/>
      <c r="N1" s="202"/>
      <c r="O1" s="202"/>
      <c r="P1" s="202"/>
      <c r="Q1" s="202"/>
    </row>
    <row r="2" spans="1:17" ht="15.95" customHeight="1">
      <c r="A2" s="202"/>
      <c r="B2" s="202"/>
      <c r="C2" s="202"/>
      <c r="D2" s="202"/>
      <c r="E2" s="202"/>
      <c r="F2" s="202"/>
      <c r="G2" s="202"/>
      <c r="H2" s="202"/>
      <c r="I2" s="202"/>
      <c r="J2" s="202"/>
      <c r="K2" s="202"/>
      <c r="L2" s="202"/>
      <c r="M2" s="202"/>
      <c r="N2" s="202"/>
      <c r="O2" s="202"/>
      <c r="P2" s="202"/>
      <c r="Q2" s="202"/>
    </row>
    <row r="3" spans="1:17" ht="15.95" customHeight="1">
      <c r="A3" s="202"/>
      <c r="B3" s="202"/>
      <c r="C3" s="202"/>
      <c r="D3" s="202"/>
      <c r="E3" s="202"/>
      <c r="F3" s="202"/>
      <c r="G3" s="202"/>
      <c r="H3" s="202"/>
      <c r="I3" s="202"/>
      <c r="J3" s="202"/>
      <c r="K3" s="202"/>
      <c r="L3" s="202"/>
      <c r="M3" s="202"/>
      <c r="N3" s="202"/>
      <c r="O3" s="202"/>
      <c r="P3" s="202"/>
      <c r="Q3" s="202"/>
    </row>
    <row r="4" spans="1:17" ht="15.95" customHeight="1">
      <c r="A4" s="202"/>
      <c r="B4" s="202"/>
      <c r="C4" s="202"/>
      <c r="D4" s="202"/>
      <c r="E4" s="202"/>
      <c r="F4" s="202"/>
      <c r="G4" s="202"/>
      <c r="H4" s="202"/>
      <c r="I4" s="202"/>
      <c r="J4" s="202"/>
      <c r="K4" s="202"/>
      <c r="L4" s="202"/>
      <c r="M4" s="202"/>
      <c r="N4" s="202"/>
      <c r="O4" s="202"/>
      <c r="P4" s="202"/>
      <c r="Q4" s="202"/>
    </row>
    <row r="5" spans="1:17" ht="15.95" customHeight="1">
      <c r="A5" s="43"/>
      <c r="B5" s="43"/>
      <c r="C5" s="43"/>
      <c r="D5" s="43"/>
      <c r="E5" s="43"/>
      <c r="F5" s="43"/>
      <c r="G5" s="43"/>
      <c r="H5" s="44"/>
      <c r="I5" s="44"/>
      <c r="J5" s="43"/>
      <c r="K5" s="43"/>
      <c r="L5" s="43"/>
      <c r="M5" s="43"/>
      <c r="N5" s="43"/>
      <c r="O5" s="45"/>
      <c r="P5" s="45"/>
      <c r="Q5" s="45"/>
    </row>
    <row r="6" spans="1:17" ht="15.95" customHeight="1">
      <c r="A6" s="50"/>
      <c r="B6" s="50"/>
      <c r="C6" s="50"/>
      <c r="D6" s="50"/>
      <c r="E6" s="50"/>
      <c r="F6" s="50"/>
      <c r="G6" s="50"/>
      <c r="H6" s="199"/>
      <c r="I6" s="50"/>
      <c r="J6" s="50"/>
      <c r="K6" s="50"/>
      <c r="L6" s="50"/>
      <c r="M6" s="50"/>
      <c r="N6" s="50"/>
      <c r="O6" s="51"/>
      <c r="P6" s="199"/>
      <c r="Q6" s="51"/>
    </row>
    <row r="7" spans="1:17" ht="15.95" customHeight="1">
      <c r="A7" s="52"/>
      <c r="B7" s="52"/>
      <c r="C7" s="52"/>
      <c r="D7" s="52"/>
      <c r="E7" s="52"/>
      <c r="F7" s="52"/>
      <c r="G7" s="52"/>
      <c r="H7" s="199"/>
      <c r="I7" s="52"/>
      <c r="J7" s="52"/>
      <c r="K7" s="52"/>
      <c r="L7" s="52"/>
      <c r="M7" s="52"/>
      <c r="N7" s="52"/>
      <c r="O7" s="16"/>
      <c r="P7" s="199"/>
      <c r="Q7" s="16"/>
    </row>
    <row r="8" spans="1:17" ht="18.75">
      <c r="A8" s="52"/>
      <c r="B8" s="53" t="str">
        <f>'REKOD PRESTASI MURID'!F11</f>
        <v>1.0  Mengenal Rangkaian Komputer</v>
      </c>
      <c r="C8" s="16"/>
      <c r="D8" s="16"/>
      <c r="E8" s="16"/>
      <c r="F8" s="16"/>
      <c r="G8" s="16"/>
      <c r="H8" s="11"/>
      <c r="I8" s="52"/>
      <c r="J8" s="53" t="str">
        <f>'REKOD PRESTASI MURID'!G11</f>
        <v>2.0 Memahami Fungsi Peranti Rangkaian Komputer</v>
      </c>
      <c r="K8" s="16"/>
      <c r="L8" s="16"/>
      <c r="M8" s="16"/>
      <c r="N8" s="16"/>
      <c r="O8" s="16"/>
      <c r="P8" s="11"/>
      <c r="Q8" s="16"/>
    </row>
    <row r="9" spans="1:17">
      <c r="A9" s="46"/>
      <c r="B9" s="36" t="s">
        <v>57</v>
      </c>
      <c r="C9" s="35" t="s">
        <v>73</v>
      </c>
      <c r="D9" s="35" t="s">
        <v>74</v>
      </c>
      <c r="E9" s="35" t="s">
        <v>75</v>
      </c>
      <c r="F9" s="35" t="s">
        <v>76</v>
      </c>
      <c r="G9" s="35" t="s">
        <v>77</v>
      </c>
      <c r="H9" s="35" t="s">
        <v>78</v>
      </c>
      <c r="I9" s="46"/>
      <c r="J9" s="36" t="s">
        <v>57</v>
      </c>
      <c r="K9" s="35" t="s">
        <v>73</v>
      </c>
      <c r="L9" s="35" t="s">
        <v>74</v>
      </c>
      <c r="M9" s="35" t="s">
        <v>75</v>
      </c>
      <c r="N9" s="35" t="s">
        <v>76</v>
      </c>
      <c r="O9" s="35" t="s">
        <v>77</v>
      </c>
      <c r="P9" s="35" t="s">
        <v>78</v>
      </c>
      <c r="Q9" s="46"/>
    </row>
    <row r="10" spans="1:17">
      <c r="A10" s="46"/>
      <c r="B10" s="34" t="s">
        <v>72</v>
      </c>
      <c r="C10" s="34">
        <f>COUNTIF('REKOD PRESTASI MURID'!$F12:$F71,1)</f>
        <v>24</v>
      </c>
      <c r="D10" s="34">
        <f>COUNTIF('REKOD PRESTASI MURID'!$F12:$F71,2)</f>
        <v>3</v>
      </c>
      <c r="E10" s="34">
        <f>COUNTIF('REKOD PRESTASI MURID'!$F12:$F71,3)</f>
        <v>5</v>
      </c>
      <c r="F10" s="34">
        <f>COUNTIF('REKOD PRESTASI MURID'!$F12:$F71,4)</f>
        <v>7</v>
      </c>
      <c r="G10" s="34">
        <f>COUNTIF('REKOD PRESTASI MURID'!$F12:$F71,5)</f>
        <v>10</v>
      </c>
      <c r="H10" s="34">
        <f>COUNTIF('REKOD PRESTASI MURID'!$F12:$F71,6)</f>
        <v>11</v>
      </c>
      <c r="I10" s="46"/>
      <c r="J10" s="34" t="s">
        <v>72</v>
      </c>
      <c r="K10" s="34">
        <f>COUNTIF('REKOD PRESTASI MURID'!$G12:$G71,1)</f>
        <v>2</v>
      </c>
      <c r="L10" s="34">
        <f>COUNTIF('REKOD PRESTASI MURID'!$G12:$G71,2)</f>
        <v>44</v>
      </c>
      <c r="M10" s="34">
        <f>COUNTIF('REKOD PRESTASI MURID'!$G12:$G71,3)</f>
        <v>5</v>
      </c>
      <c r="N10" s="34">
        <f>COUNTIF('REKOD PRESTASI MURID'!$G12:$G71,4)</f>
        <v>1</v>
      </c>
      <c r="O10" s="34">
        <f>COUNTIF('REKOD PRESTASI MURID'!$G12:$G71,5)</f>
        <v>6</v>
      </c>
      <c r="P10" s="34">
        <f>COUNTIF('REKOD PRESTASI MURID'!$G12:$G71,6)</f>
        <v>2</v>
      </c>
      <c r="Q10" s="46"/>
    </row>
    <row r="11" spans="1:17">
      <c r="A11" s="46"/>
      <c r="B11" s="46"/>
      <c r="C11" s="46"/>
      <c r="D11" s="46"/>
      <c r="E11" s="46"/>
      <c r="F11" s="46"/>
      <c r="G11" s="46"/>
      <c r="H11" s="46"/>
      <c r="I11" s="46"/>
      <c r="J11" s="46"/>
      <c r="K11" s="46"/>
      <c r="L11" s="46"/>
      <c r="M11" s="46"/>
      <c r="N11" s="46"/>
      <c r="O11" s="46"/>
      <c r="P11" s="46"/>
      <c r="Q11" s="46"/>
    </row>
    <row r="12" spans="1:17">
      <c r="A12" s="46"/>
      <c r="B12" s="46"/>
      <c r="C12" s="46"/>
      <c r="D12" s="46"/>
      <c r="E12" s="46"/>
      <c r="F12" s="33"/>
      <c r="G12" s="33"/>
      <c r="H12" s="33"/>
      <c r="I12" s="46"/>
      <c r="J12" s="33"/>
      <c r="K12" s="33"/>
      <c r="L12" s="33"/>
      <c r="M12" s="33"/>
      <c r="N12" s="33"/>
      <c r="O12" s="33"/>
      <c r="P12" s="33"/>
      <c r="Q12" s="46"/>
    </row>
    <row r="13" spans="1:17">
      <c r="A13" s="46"/>
      <c r="B13" s="46"/>
      <c r="C13" s="46"/>
      <c r="D13" s="46"/>
      <c r="E13" s="46"/>
      <c r="F13" s="33"/>
      <c r="G13" s="33"/>
      <c r="H13" s="33"/>
      <c r="I13" s="46"/>
      <c r="J13" s="33"/>
      <c r="K13" s="33"/>
      <c r="L13" s="33"/>
      <c r="M13" s="33"/>
      <c r="N13" s="33"/>
      <c r="O13" s="33"/>
      <c r="P13" s="33"/>
      <c r="Q13" s="46"/>
    </row>
    <row r="14" spans="1:17">
      <c r="A14" s="46"/>
      <c r="B14" s="46"/>
      <c r="C14" s="46"/>
      <c r="D14" s="46"/>
      <c r="E14" s="46"/>
      <c r="F14" s="33"/>
      <c r="G14" s="33"/>
      <c r="H14" s="33"/>
      <c r="I14" s="46"/>
      <c r="J14" s="33"/>
      <c r="K14" s="33"/>
      <c r="L14" s="33"/>
      <c r="M14" s="33"/>
      <c r="N14" s="33"/>
      <c r="O14" s="33"/>
      <c r="P14" s="33"/>
      <c r="Q14" s="46"/>
    </row>
    <row r="15" spans="1:17">
      <c r="A15" s="46"/>
      <c r="B15" s="46"/>
      <c r="C15" s="46"/>
      <c r="D15" s="46"/>
      <c r="E15" s="46"/>
      <c r="F15" s="33"/>
      <c r="G15" s="33"/>
      <c r="H15" s="33"/>
      <c r="I15" s="46"/>
      <c r="J15" s="33"/>
      <c r="K15" s="33"/>
      <c r="L15" s="33"/>
      <c r="M15" s="33"/>
      <c r="N15" s="33"/>
      <c r="O15" s="33"/>
      <c r="P15" s="33"/>
      <c r="Q15" s="46"/>
    </row>
    <row r="16" spans="1:17">
      <c r="A16" s="46"/>
      <c r="B16" s="46"/>
      <c r="C16" s="46"/>
      <c r="D16" s="46"/>
      <c r="E16" s="46"/>
      <c r="F16" s="33"/>
      <c r="G16" s="33"/>
      <c r="H16" s="33"/>
      <c r="I16" s="46"/>
      <c r="J16" s="46"/>
      <c r="K16" s="46"/>
      <c r="L16" s="46"/>
      <c r="M16" s="46"/>
      <c r="N16" s="33"/>
      <c r="O16" s="33"/>
      <c r="P16" s="33"/>
      <c r="Q16" s="46"/>
    </row>
    <row r="17" spans="1:23">
      <c r="A17" s="46"/>
      <c r="B17" s="46"/>
      <c r="C17" s="46"/>
      <c r="D17" s="46"/>
      <c r="E17" s="46"/>
      <c r="F17" s="33"/>
      <c r="G17" s="33"/>
      <c r="H17" s="33"/>
      <c r="I17" s="46"/>
      <c r="J17" s="46"/>
      <c r="K17" s="46"/>
      <c r="L17" s="46"/>
      <c r="M17" s="46"/>
      <c r="N17" s="33"/>
      <c r="O17" s="33"/>
      <c r="P17" s="33"/>
      <c r="Q17" s="46"/>
    </row>
    <row r="18" spans="1:23">
      <c r="A18" s="46"/>
      <c r="B18" s="46"/>
      <c r="C18" s="46"/>
      <c r="D18" s="46"/>
      <c r="E18" s="46"/>
      <c r="F18" s="33"/>
      <c r="G18" s="33"/>
      <c r="H18" s="33"/>
      <c r="I18" s="46"/>
      <c r="J18" s="46"/>
      <c r="K18" s="46"/>
      <c r="L18" s="46"/>
      <c r="M18" s="46"/>
      <c r="N18" s="33"/>
      <c r="O18" s="33"/>
      <c r="P18" s="33"/>
      <c r="Q18" s="46"/>
      <c r="W18" s="49"/>
    </row>
    <row r="19" spans="1:23">
      <c r="A19" s="46"/>
      <c r="B19" s="46"/>
      <c r="C19" s="46"/>
      <c r="D19" s="46"/>
      <c r="E19" s="46"/>
      <c r="F19" s="46"/>
      <c r="G19" s="46"/>
      <c r="H19" s="46"/>
      <c r="I19" s="46"/>
      <c r="J19" s="46"/>
      <c r="K19" s="46"/>
      <c r="L19" s="46"/>
      <c r="M19" s="46"/>
      <c r="N19" s="33"/>
      <c r="O19" s="33"/>
      <c r="P19" s="33"/>
      <c r="Q19" s="46"/>
    </row>
    <row r="20" spans="1:23">
      <c r="A20" s="46"/>
      <c r="B20" s="46"/>
      <c r="C20" s="46"/>
      <c r="D20" s="46"/>
      <c r="E20" s="46"/>
      <c r="F20" s="46"/>
      <c r="G20" s="46"/>
      <c r="H20" s="46"/>
      <c r="I20" s="46"/>
      <c r="J20" s="46"/>
      <c r="K20" s="46"/>
      <c r="L20" s="46"/>
      <c r="M20" s="46"/>
      <c r="N20" s="46"/>
      <c r="O20" s="46"/>
      <c r="P20" s="46"/>
      <c r="Q20" s="46"/>
    </row>
    <row r="21" spans="1:23">
      <c r="A21" s="46"/>
      <c r="B21" s="46"/>
      <c r="C21" s="46"/>
      <c r="D21" s="46"/>
      <c r="E21" s="46"/>
      <c r="F21" s="46"/>
      <c r="G21" s="46"/>
      <c r="H21" s="46"/>
      <c r="I21" s="46"/>
      <c r="J21" s="46"/>
      <c r="K21" s="46"/>
      <c r="L21" s="46"/>
      <c r="M21" s="46"/>
      <c r="N21" s="46"/>
      <c r="O21" s="46"/>
      <c r="P21" s="46"/>
      <c r="Q21" s="46"/>
    </row>
    <row r="22" spans="1:23">
      <c r="A22" s="46"/>
      <c r="B22" s="46"/>
      <c r="C22" s="46"/>
      <c r="D22" s="46"/>
      <c r="E22" s="46"/>
      <c r="F22" s="46"/>
      <c r="G22" s="46"/>
      <c r="H22" s="46"/>
      <c r="I22" s="46"/>
      <c r="J22" s="46"/>
      <c r="K22" s="46"/>
      <c r="L22" s="46"/>
      <c r="M22" s="46"/>
      <c r="N22" s="46"/>
      <c r="O22" s="46"/>
      <c r="P22" s="46"/>
      <c r="Q22" s="46"/>
    </row>
    <row r="23" spans="1:23">
      <c r="A23" s="46"/>
      <c r="B23" s="48"/>
      <c r="C23" s="54"/>
      <c r="D23" s="47"/>
      <c r="E23" s="47"/>
      <c r="F23" s="37" t="s">
        <v>79</v>
      </c>
      <c r="G23" s="38">
        <f>SUM(C10:H10)</f>
        <v>60</v>
      </c>
      <c r="H23" s="37" t="s">
        <v>80</v>
      </c>
      <c r="I23" s="46"/>
      <c r="J23" s="46"/>
      <c r="K23" s="46"/>
      <c r="L23" s="46"/>
      <c r="M23" s="46"/>
      <c r="N23" s="37" t="s">
        <v>79</v>
      </c>
      <c r="O23" s="38">
        <f>SUM(K10:P10)</f>
        <v>60</v>
      </c>
      <c r="P23" s="37" t="s">
        <v>80</v>
      </c>
      <c r="Q23" s="46"/>
    </row>
    <row r="24" spans="1:23" ht="15.95" customHeight="1">
      <c r="A24" s="52"/>
      <c r="B24" s="16"/>
      <c r="C24" s="16"/>
      <c r="D24" s="16"/>
      <c r="E24" s="16"/>
      <c r="F24" s="52"/>
      <c r="G24" s="16"/>
      <c r="H24" s="16"/>
      <c r="I24" s="52"/>
      <c r="J24" s="52"/>
      <c r="K24" s="52"/>
      <c r="L24" s="52"/>
      <c r="M24" s="52"/>
      <c r="N24" s="52"/>
      <c r="O24" s="12"/>
      <c r="P24" s="16"/>
      <c r="Q24" s="16"/>
    </row>
    <row r="25" spans="1:23" ht="15.95" customHeight="1">
      <c r="A25" s="52"/>
      <c r="B25" s="16"/>
      <c r="C25" s="16"/>
      <c r="D25" s="16"/>
      <c r="E25" s="16"/>
      <c r="F25" s="52"/>
      <c r="G25" s="16"/>
      <c r="H25" s="199"/>
      <c r="I25" s="52"/>
      <c r="J25" s="52"/>
      <c r="K25" s="52"/>
      <c r="L25" s="52"/>
      <c r="M25" s="52"/>
      <c r="N25" s="52"/>
      <c r="O25" s="16"/>
      <c r="P25" s="199"/>
      <c r="Q25" s="16"/>
    </row>
    <row r="26" spans="1:23" ht="15.95" customHeight="1">
      <c r="A26" s="52"/>
      <c r="B26" s="52"/>
      <c r="C26" s="52"/>
      <c r="D26" s="52"/>
      <c r="E26" s="52"/>
      <c r="F26" s="52"/>
      <c r="G26" s="16"/>
      <c r="H26" s="199"/>
      <c r="I26" s="52"/>
      <c r="J26" s="52"/>
      <c r="K26" s="52"/>
      <c r="L26" s="52"/>
      <c r="M26" s="52"/>
      <c r="N26" s="52"/>
      <c r="O26" s="16"/>
      <c r="P26" s="199"/>
      <c r="Q26" s="16"/>
    </row>
    <row r="27" spans="1:23" ht="18.75">
      <c r="A27" s="52"/>
      <c r="B27" s="53" t="str">
        <f>'REKOD PRESTASI MURID'!H11</f>
        <v>3.0 Mengenal Internet</v>
      </c>
      <c r="C27" s="12"/>
      <c r="D27" s="12"/>
      <c r="E27" s="12"/>
      <c r="F27" s="12"/>
      <c r="G27" s="12"/>
      <c r="H27" s="11"/>
      <c r="I27" s="52"/>
      <c r="J27" s="53"/>
      <c r="K27" s="12"/>
      <c r="L27" s="12"/>
      <c r="M27" s="12"/>
      <c r="N27" s="12"/>
      <c r="O27" s="12"/>
      <c r="P27" s="11"/>
      <c r="Q27" s="16"/>
    </row>
    <row r="28" spans="1:23">
      <c r="A28" s="46"/>
      <c r="B28" s="36" t="s">
        <v>57</v>
      </c>
      <c r="C28" s="35" t="s">
        <v>73</v>
      </c>
      <c r="D28" s="35" t="s">
        <v>74</v>
      </c>
      <c r="E28" s="35" t="s">
        <v>75</v>
      </c>
      <c r="F28" s="35" t="s">
        <v>76</v>
      </c>
      <c r="G28" s="35" t="s">
        <v>77</v>
      </c>
      <c r="H28" s="35" t="s">
        <v>78</v>
      </c>
      <c r="I28" s="46"/>
      <c r="J28" s="57"/>
      <c r="K28" s="57"/>
      <c r="L28" s="57"/>
      <c r="M28" s="57"/>
      <c r="N28" s="57"/>
      <c r="O28" s="57"/>
      <c r="P28" s="57"/>
      <c r="Q28" s="46"/>
    </row>
    <row r="29" spans="1:23">
      <c r="A29" s="46"/>
      <c r="B29" s="34" t="s">
        <v>72</v>
      </c>
      <c r="C29" s="34">
        <f>COUNTIF('REKOD PRESTASI MURID'!$H12:$H71,1)</f>
        <v>27</v>
      </c>
      <c r="D29" s="34">
        <f>COUNTIF('REKOD PRESTASI MURID'!$H12:$H71,2)</f>
        <v>10</v>
      </c>
      <c r="E29" s="34">
        <f>COUNTIF('REKOD PRESTASI MURID'!$H12:$H71,3)</f>
        <v>8</v>
      </c>
      <c r="F29" s="34">
        <f>COUNTIF('REKOD PRESTASI MURID'!$H12:$H71,4)</f>
        <v>6</v>
      </c>
      <c r="G29" s="34">
        <f>COUNTIF('REKOD PRESTASI MURID'!$H12:$H71,5)</f>
        <v>7</v>
      </c>
      <c r="H29" s="34">
        <f>COUNTIF('REKOD PRESTASI MURID'!$H12:$H71,6)</f>
        <v>2</v>
      </c>
      <c r="I29" s="46"/>
      <c r="J29" s="57"/>
      <c r="K29" s="57"/>
      <c r="L29" s="57"/>
      <c r="M29" s="57"/>
      <c r="N29" s="57"/>
      <c r="O29" s="57"/>
      <c r="P29" s="57"/>
      <c r="Q29" s="46"/>
    </row>
    <row r="30" spans="1:23">
      <c r="A30" s="46"/>
      <c r="B30" s="57"/>
      <c r="C30" s="57"/>
      <c r="D30" s="57"/>
      <c r="E30" s="57"/>
      <c r="F30" s="57"/>
      <c r="G30" s="57"/>
      <c r="H30" s="57"/>
      <c r="I30" s="46"/>
      <c r="J30" s="57"/>
      <c r="K30" s="57"/>
      <c r="L30" s="57"/>
      <c r="M30" s="57"/>
      <c r="N30" s="57"/>
      <c r="O30" s="57"/>
      <c r="P30" s="57"/>
      <c r="Q30" s="46"/>
    </row>
    <row r="31" spans="1:23">
      <c r="A31" s="46"/>
      <c r="B31" s="57"/>
      <c r="C31" s="57"/>
      <c r="D31" s="57"/>
      <c r="E31" s="57"/>
      <c r="F31" s="57"/>
      <c r="G31" s="57"/>
      <c r="H31" s="57"/>
      <c r="I31" s="46"/>
      <c r="J31" s="57"/>
      <c r="K31" s="57"/>
      <c r="L31" s="57"/>
      <c r="M31" s="57"/>
      <c r="N31" s="57"/>
      <c r="O31" s="57"/>
      <c r="P31" s="57"/>
      <c r="Q31" s="46"/>
    </row>
    <row r="32" spans="1:23">
      <c r="A32" s="46"/>
      <c r="B32" s="57"/>
      <c r="C32" s="57"/>
      <c r="D32" s="57"/>
      <c r="E32" s="57"/>
      <c r="F32" s="57"/>
      <c r="G32" s="57"/>
      <c r="H32" s="57"/>
      <c r="I32" s="46"/>
      <c r="J32" s="57"/>
      <c r="K32" s="57"/>
      <c r="L32" s="57"/>
      <c r="M32" s="57"/>
      <c r="N32" s="57"/>
      <c r="O32" s="57"/>
      <c r="P32" s="57"/>
      <c r="Q32" s="46"/>
    </row>
    <row r="33" spans="1:17">
      <c r="A33" s="46"/>
      <c r="B33" s="57"/>
      <c r="C33" s="57"/>
      <c r="D33" s="57"/>
      <c r="E33" s="57"/>
      <c r="F33" s="57"/>
      <c r="G33" s="57"/>
      <c r="H33" s="57"/>
      <c r="I33" s="46"/>
      <c r="J33" s="57"/>
      <c r="K33" s="57"/>
      <c r="L33" s="57"/>
      <c r="M33" s="57"/>
      <c r="N33" s="57"/>
      <c r="O33" s="57"/>
      <c r="P33" s="57"/>
      <c r="Q33" s="46"/>
    </row>
    <row r="34" spans="1:17">
      <c r="A34" s="46"/>
      <c r="B34" s="57"/>
      <c r="C34" s="57"/>
      <c r="D34" s="57"/>
      <c r="E34" s="57"/>
      <c r="F34" s="57"/>
      <c r="G34" s="57"/>
      <c r="H34" s="57"/>
      <c r="I34" s="46"/>
      <c r="J34" s="57"/>
      <c r="K34" s="57"/>
      <c r="L34" s="57"/>
      <c r="M34" s="57"/>
      <c r="N34" s="57"/>
      <c r="O34" s="57"/>
      <c r="P34" s="57"/>
      <c r="Q34" s="46"/>
    </row>
    <row r="35" spans="1:17">
      <c r="A35" s="46"/>
      <c r="B35" s="57"/>
      <c r="C35" s="57"/>
      <c r="D35" s="57"/>
      <c r="E35" s="57"/>
      <c r="F35" s="57"/>
      <c r="G35" s="57"/>
      <c r="H35" s="57"/>
      <c r="I35" s="46"/>
      <c r="J35" s="57"/>
      <c r="K35" s="57"/>
      <c r="L35" s="52"/>
      <c r="M35" s="52"/>
      <c r="N35" s="57"/>
      <c r="O35" s="57"/>
      <c r="P35" s="57"/>
      <c r="Q35" s="46"/>
    </row>
    <row r="36" spans="1:17" ht="18.75">
      <c r="A36" s="46"/>
      <c r="B36" s="57"/>
      <c r="C36" s="57"/>
      <c r="D36" s="57"/>
      <c r="E36" s="57"/>
      <c r="F36" s="57"/>
      <c r="G36" s="57"/>
      <c r="H36" s="57"/>
      <c r="I36" s="46"/>
      <c r="J36" s="57"/>
      <c r="K36" s="57"/>
      <c r="L36" s="53"/>
      <c r="M36" s="12"/>
      <c r="N36" s="57"/>
      <c r="O36" s="57"/>
      <c r="P36" s="57"/>
      <c r="Q36" s="46"/>
    </row>
    <row r="37" spans="1:17">
      <c r="A37" s="46"/>
      <c r="B37" s="57"/>
      <c r="C37" s="57"/>
      <c r="D37" s="57"/>
      <c r="E37" s="57"/>
      <c r="F37" s="57"/>
      <c r="G37" s="57"/>
      <c r="H37" s="57"/>
      <c r="I37" s="46"/>
      <c r="J37" s="57"/>
      <c r="K37" s="57"/>
      <c r="L37" s="57"/>
      <c r="M37" s="57"/>
      <c r="N37" s="57"/>
      <c r="O37" s="57"/>
      <c r="P37" s="57"/>
      <c r="Q37" s="46"/>
    </row>
    <row r="38" spans="1:17">
      <c r="A38" s="46"/>
      <c r="B38" s="57"/>
      <c r="C38" s="57"/>
      <c r="D38" s="57"/>
      <c r="E38" s="57"/>
      <c r="F38" s="57"/>
      <c r="G38" s="57"/>
      <c r="H38" s="57"/>
      <c r="I38" s="46"/>
      <c r="J38" s="57"/>
      <c r="K38" s="57"/>
      <c r="L38" s="57"/>
      <c r="M38" s="57"/>
      <c r="N38" s="57"/>
      <c r="O38" s="57"/>
      <c r="P38" s="57"/>
      <c r="Q38" s="46"/>
    </row>
    <row r="39" spans="1:17">
      <c r="A39" s="46"/>
      <c r="B39" s="57"/>
      <c r="C39" s="57"/>
      <c r="D39" s="57"/>
      <c r="E39" s="57"/>
      <c r="F39" s="57"/>
      <c r="G39" s="57"/>
      <c r="H39" s="57"/>
      <c r="I39" s="46"/>
      <c r="J39" s="57"/>
      <c r="K39" s="57"/>
      <c r="L39" s="57"/>
      <c r="M39" s="57"/>
      <c r="N39" s="57"/>
      <c r="O39" s="57"/>
      <c r="P39" s="57"/>
      <c r="Q39" s="46"/>
    </row>
    <row r="40" spans="1:17">
      <c r="A40" s="46"/>
      <c r="B40" s="57"/>
      <c r="C40" s="57"/>
      <c r="D40" s="57"/>
      <c r="E40" s="57"/>
      <c r="F40" s="57"/>
      <c r="G40" s="57"/>
      <c r="H40" s="57"/>
      <c r="I40" s="46"/>
      <c r="J40" s="57"/>
      <c r="K40" s="57"/>
      <c r="L40" s="57"/>
      <c r="M40" s="57"/>
      <c r="N40" s="57"/>
      <c r="O40" s="57"/>
      <c r="P40" s="57"/>
      <c r="Q40" s="46"/>
    </row>
    <row r="41" spans="1:17">
      <c r="A41" s="46"/>
      <c r="B41" s="57"/>
      <c r="C41" s="57"/>
      <c r="D41" s="57"/>
      <c r="E41" s="57"/>
      <c r="F41" s="57"/>
      <c r="G41" s="57"/>
      <c r="H41" s="57"/>
      <c r="I41" s="46"/>
      <c r="J41" s="57"/>
      <c r="K41" s="57"/>
      <c r="L41" s="57"/>
      <c r="M41" s="57"/>
      <c r="N41" s="57"/>
      <c r="O41" s="57"/>
      <c r="P41" s="57"/>
      <c r="Q41" s="46"/>
    </row>
    <row r="42" spans="1:17">
      <c r="A42" s="46"/>
      <c r="B42" s="57"/>
      <c r="C42" s="57"/>
      <c r="D42" s="57"/>
      <c r="E42" s="57"/>
      <c r="F42" s="37" t="s">
        <v>79</v>
      </c>
      <c r="G42" s="38">
        <f>SUM(C29:H29)</f>
        <v>60</v>
      </c>
      <c r="H42" s="37" t="s">
        <v>80</v>
      </c>
      <c r="I42" s="58"/>
      <c r="J42" s="57"/>
      <c r="K42" s="57"/>
      <c r="L42" s="57"/>
      <c r="M42" s="57"/>
      <c r="N42" s="57"/>
      <c r="O42" s="57"/>
      <c r="P42" s="57"/>
      <c r="Q42" s="46"/>
    </row>
    <row r="43" spans="1:17" ht="16.5" customHeight="1">
      <c r="A43" s="46"/>
      <c r="B43" s="46"/>
      <c r="C43" s="46"/>
      <c r="D43" s="46"/>
      <c r="E43" s="46"/>
      <c r="F43" s="46"/>
      <c r="G43" s="58"/>
      <c r="H43" s="200"/>
      <c r="I43" s="58"/>
      <c r="J43" s="46"/>
      <c r="K43" s="46"/>
      <c r="L43" s="46"/>
      <c r="M43" s="57"/>
      <c r="N43" s="57"/>
      <c r="O43" s="57"/>
      <c r="P43" s="57"/>
      <c r="Q43" s="46"/>
    </row>
    <row r="44" spans="1:17">
      <c r="A44" s="46"/>
      <c r="B44" s="46"/>
      <c r="C44" s="46"/>
      <c r="D44" s="46"/>
      <c r="E44" s="46"/>
      <c r="F44" s="46"/>
      <c r="G44" s="58"/>
      <c r="H44" s="200"/>
      <c r="I44" s="58"/>
      <c r="J44" s="46"/>
      <c r="K44" s="46"/>
      <c r="L44" s="46"/>
      <c r="M44" s="57"/>
      <c r="N44" s="57"/>
      <c r="O44" s="57"/>
      <c r="P44" s="57"/>
      <c r="Q44" s="46"/>
    </row>
    <row r="45" spans="1:17" ht="18.75">
      <c r="A45" s="46"/>
      <c r="B45" s="53" t="str">
        <f>'REKOD PRESTASI MURID'!I11</f>
        <v>1.0 Memahami Data dan Maklumat</v>
      </c>
      <c r="C45" s="12"/>
      <c r="D45" s="12"/>
      <c r="E45" s="12"/>
      <c r="F45" s="56"/>
      <c r="G45" s="59"/>
      <c r="H45" s="58"/>
      <c r="I45" s="58"/>
      <c r="J45" s="53" t="str">
        <f>'REKOD PRESTASI MURID'!J11</f>
        <v>2.0 Mengkaji  Sistem Pangkalan Data</v>
      </c>
      <c r="K45" s="12"/>
      <c r="L45" s="12"/>
      <c r="M45" s="12"/>
      <c r="N45" s="56"/>
      <c r="O45" s="55"/>
      <c r="P45" s="48"/>
      <c r="Q45" s="46"/>
    </row>
    <row r="46" spans="1:17">
      <c r="A46" s="46"/>
      <c r="B46" s="36" t="s">
        <v>57</v>
      </c>
      <c r="C46" s="35" t="s">
        <v>73</v>
      </c>
      <c r="D46" s="35" t="s">
        <v>74</v>
      </c>
      <c r="E46" s="35" t="s">
        <v>75</v>
      </c>
      <c r="F46" s="35" t="s">
        <v>76</v>
      </c>
      <c r="G46" s="35" t="s">
        <v>77</v>
      </c>
      <c r="H46" s="35" t="s">
        <v>78</v>
      </c>
      <c r="I46" s="46"/>
      <c r="J46" s="36" t="s">
        <v>57</v>
      </c>
      <c r="K46" s="35" t="s">
        <v>73</v>
      </c>
      <c r="L46" s="35" t="s">
        <v>74</v>
      </c>
      <c r="M46" s="35" t="s">
        <v>75</v>
      </c>
      <c r="N46" s="35" t="s">
        <v>76</v>
      </c>
      <c r="O46" s="35" t="s">
        <v>77</v>
      </c>
      <c r="P46" s="35" t="s">
        <v>78</v>
      </c>
      <c r="Q46" s="46"/>
    </row>
    <row r="47" spans="1:17">
      <c r="A47" s="46"/>
      <c r="B47" s="34" t="s">
        <v>72</v>
      </c>
      <c r="C47" s="34">
        <f>COUNTIF('REKOD PRESTASI MURID'!$I12:$I71,1)</f>
        <v>2</v>
      </c>
      <c r="D47" s="34">
        <f>COUNTIF('REKOD PRESTASI MURID'!$I12:$I71,2)</f>
        <v>46</v>
      </c>
      <c r="E47" s="34">
        <f>COUNTIF('REKOD PRESTASI MURID'!$I12:$I71,3)</f>
        <v>3</v>
      </c>
      <c r="F47" s="34">
        <f>COUNTIF('REKOD PRESTASI MURID'!$I12:$I71,4)</f>
        <v>4</v>
      </c>
      <c r="G47" s="34">
        <f>COUNTIF('REKOD PRESTASI MURID'!$I12:$I71,5)</f>
        <v>3</v>
      </c>
      <c r="H47" s="34">
        <f>COUNTIF('REKOD PRESTASI MURID'!$I12:$I71,6)</f>
        <v>2</v>
      </c>
      <c r="I47" s="46"/>
      <c r="J47" s="34" t="s">
        <v>72</v>
      </c>
      <c r="K47" s="34">
        <f>COUNTIF('REKOD PRESTASI MURID'!$J12:$J71,1)</f>
        <v>2</v>
      </c>
      <c r="L47" s="34">
        <f>COUNTIF('REKOD PRESTASI MURID'!$J12:$J71,2)</f>
        <v>3</v>
      </c>
      <c r="M47" s="34">
        <f>COUNTIF('REKOD PRESTASI MURID'!$J12:$J71,3)</f>
        <v>52</v>
      </c>
      <c r="N47" s="34">
        <f>COUNTIF('REKOD PRESTASI MURID'!$J12:$J71,4)</f>
        <v>1</v>
      </c>
      <c r="O47" s="34">
        <f>COUNTIF('REKOD PRESTASI MURID'!$J12:$J71,5)</f>
        <v>1</v>
      </c>
      <c r="P47" s="34">
        <f>COUNTIF('REKOD PRESTASI MURID'!$J12:$J71,6)</f>
        <v>1</v>
      </c>
      <c r="Q47" s="46"/>
    </row>
    <row r="48" spans="1:17">
      <c r="A48" s="46"/>
      <c r="B48" s="57"/>
      <c r="C48" s="57"/>
      <c r="D48" s="57"/>
      <c r="E48" s="57"/>
      <c r="F48" s="57"/>
      <c r="G48" s="57"/>
      <c r="H48" s="57"/>
      <c r="I48" s="46"/>
      <c r="J48" s="57"/>
      <c r="K48" s="57"/>
      <c r="L48" s="57"/>
      <c r="M48" s="57"/>
      <c r="N48" s="57"/>
      <c r="O48" s="57"/>
      <c r="P48" s="57"/>
      <c r="Q48" s="46"/>
    </row>
    <row r="49" spans="1:17">
      <c r="A49" s="46"/>
      <c r="B49" s="57"/>
      <c r="C49" s="57"/>
      <c r="D49" s="57"/>
      <c r="E49" s="57"/>
      <c r="F49" s="57"/>
      <c r="G49" s="57"/>
      <c r="H49" s="57"/>
      <c r="I49" s="46"/>
      <c r="J49" s="57"/>
      <c r="K49" s="57"/>
      <c r="L49" s="57"/>
      <c r="M49" s="57"/>
      <c r="N49" s="57"/>
      <c r="O49" s="57"/>
      <c r="P49" s="57"/>
      <c r="Q49" s="46"/>
    </row>
    <row r="50" spans="1:17">
      <c r="A50" s="46"/>
      <c r="B50" s="57"/>
      <c r="C50" s="57"/>
      <c r="D50" s="57"/>
      <c r="E50" s="57"/>
      <c r="F50" s="57"/>
      <c r="G50" s="57"/>
      <c r="H50" s="57"/>
      <c r="I50" s="46"/>
      <c r="J50" s="57"/>
      <c r="K50" s="57"/>
      <c r="L50" s="57"/>
      <c r="M50" s="57"/>
      <c r="N50" s="57"/>
      <c r="O50" s="57"/>
      <c r="P50" s="57"/>
      <c r="Q50" s="46"/>
    </row>
    <row r="51" spans="1:17">
      <c r="A51" s="46"/>
      <c r="B51" s="57"/>
      <c r="C51" s="57"/>
      <c r="D51" s="57"/>
      <c r="E51" s="57"/>
      <c r="F51" s="57"/>
      <c r="G51" s="57"/>
      <c r="H51" s="57"/>
      <c r="I51" s="46"/>
      <c r="J51" s="57"/>
      <c r="K51" s="57"/>
      <c r="L51" s="57"/>
      <c r="M51" s="57"/>
      <c r="N51" s="57"/>
      <c r="O51" s="57"/>
      <c r="P51" s="57"/>
      <c r="Q51" s="46"/>
    </row>
    <row r="52" spans="1:17">
      <c r="A52" s="46"/>
      <c r="B52" s="57"/>
      <c r="C52" s="57"/>
      <c r="D52" s="57"/>
      <c r="E52" s="57"/>
      <c r="F52" s="57"/>
      <c r="G52" s="57"/>
      <c r="H52" s="57"/>
      <c r="I52" s="46"/>
      <c r="J52" s="57"/>
      <c r="K52" s="57"/>
      <c r="L52" s="57"/>
      <c r="M52" s="57"/>
      <c r="N52" s="57"/>
      <c r="O52" s="57"/>
      <c r="P52" s="57"/>
      <c r="Q52" s="46"/>
    </row>
    <row r="53" spans="1:17">
      <c r="A53" s="46"/>
      <c r="B53" s="57"/>
      <c r="C53" s="57"/>
      <c r="D53" s="57"/>
      <c r="E53" s="57"/>
      <c r="F53" s="57"/>
      <c r="G53" s="57"/>
      <c r="H53" s="57"/>
      <c r="I53" s="46"/>
      <c r="J53" s="57"/>
      <c r="K53" s="57"/>
      <c r="L53" s="57"/>
      <c r="M53" s="57"/>
      <c r="N53" s="57"/>
      <c r="O53" s="57"/>
      <c r="P53" s="57"/>
      <c r="Q53" s="46"/>
    </row>
    <row r="54" spans="1:17">
      <c r="A54" s="46"/>
      <c r="B54" s="57"/>
      <c r="C54" s="57"/>
      <c r="D54" s="57"/>
      <c r="E54" s="57"/>
      <c r="F54" s="57"/>
      <c r="G54" s="57"/>
      <c r="H54" s="57"/>
      <c r="I54" s="46"/>
      <c r="J54" s="57"/>
      <c r="K54" s="57"/>
      <c r="L54" s="57"/>
      <c r="M54" s="57"/>
      <c r="N54" s="57"/>
      <c r="O54" s="57"/>
      <c r="P54" s="57"/>
      <c r="Q54" s="46"/>
    </row>
    <row r="55" spans="1:17">
      <c r="A55" s="46"/>
      <c r="B55" s="57"/>
      <c r="C55" s="57"/>
      <c r="D55" s="57"/>
      <c r="E55" s="57"/>
      <c r="F55" s="57"/>
      <c r="G55" s="57"/>
      <c r="H55" s="57"/>
      <c r="I55" s="46"/>
      <c r="J55" s="57"/>
      <c r="K55" s="57"/>
      <c r="L55" s="57"/>
      <c r="M55" s="57"/>
      <c r="N55" s="57"/>
      <c r="O55" s="57"/>
      <c r="P55" s="57"/>
      <c r="Q55" s="46"/>
    </row>
    <row r="56" spans="1:17">
      <c r="A56" s="46"/>
      <c r="B56" s="57"/>
      <c r="C56" s="57"/>
      <c r="D56" s="57"/>
      <c r="E56" s="57"/>
      <c r="F56" s="57"/>
      <c r="G56" s="57"/>
      <c r="H56" s="57"/>
      <c r="I56" s="46"/>
      <c r="J56" s="57"/>
      <c r="K56" s="57"/>
      <c r="L56" s="57"/>
      <c r="M56" s="57"/>
      <c r="N56" s="57"/>
      <c r="O56" s="57"/>
      <c r="P56" s="57"/>
      <c r="Q56" s="46"/>
    </row>
    <row r="57" spans="1:17">
      <c r="A57" s="46"/>
      <c r="B57" s="57"/>
      <c r="C57" s="57"/>
      <c r="D57" s="57"/>
      <c r="E57" s="57"/>
      <c r="F57" s="57"/>
      <c r="G57" s="57"/>
      <c r="H57" s="57"/>
      <c r="I57" s="46"/>
      <c r="J57" s="57"/>
      <c r="K57" s="57"/>
      <c r="L57" s="57"/>
      <c r="M57" s="57"/>
      <c r="N57" s="57"/>
      <c r="O57" s="57"/>
      <c r="P57" s="57"/>
      <c r="Q57" s="46"/>
    </row>
    <row r="58" spans="1:17">
      <c r="A58" s="46"/>
      <c r="B58" s="57"/>
      <c r="C58" s="57"/>
      <c r="D58" s="57"/>
      <c r="E58" s="57"/>
      <c r="F58" s="57"/>
      <c r="G58" s="57"/>
      <c r="H58" s="57"/>
      <c r="I58" s="46"/>
      <c r="J58" s="57"/>
      <c r="K58" s="57"/>
      <c r="L58" s="57"/>
      <c r="M58" s="57"/>
      <c r="N58" s="57"/>
      <c r="O58" s="57"/>
      <c r="P58" s="57"/>
      <c r="Q58" s="46"/>
    </row>
    <row r="59" spans="1:17">
      <c r="A59" s="46"/>
      <c r="B59" s="57"/>
      <c r="C59" s="57"/>
      <c r="D59" s="57"/>
      <c r="E59" s="57"/>
      <c r="F59" s="57"/>
      <c r="G59" s="57"/>
      <c r="H59" s="57"/>
      <c r="I59" s="46"/>
      <c r="J59" s="57"/>
      <c r="K59" s="57"/>
      <c r="L59" s="57"/>
      <c r="M59" s="57"/>
      <c r="N59" s="57"/>
      <c r="O59" s="57"/>
      <c r="P59" s="57"/>
      <c r="Q59" s="46"/>
    </row>
    <row r="60" spans="1:17">
      <c r="A60" s="46"/>
      <c r="B60" s="57"/>
      <c r="C60" s="57"/>
      <c r="D60" s="57"/>
      <c r="E60" s="57"/>
      <c r="F60" s="37" t="s">
        <v>79</v>
      </c>
      <c r="G60" s="38">
        <f>SUM(C47:H47)</f>
        <v>60</v>
      </c>
      <c r="H60" s="37" t="s">
        <v>80</v>
      </c>
      <c r="I60" s="47"/>
      <c r="J60" s="57"/>
      <c r="K60" s="57"/>
      <c r="L60" s="57"/>
      <c r="M60" s="57"/>
      <c r="N60" s="146" t="s">
        <v>79</v>
      </c>
      <c r="O60" s="147">
        <f>SUM(K47:P47)</f>
        <v>60</v>
      </c>
      <c r="P60" s="146" t="s">
        <v>80</v>
      </c>
      <c r="Q60" s="47"/>
    </row>
    <row r="61" spans="1:17">
      <c r="A61" s="46"/>
      <c r="B61" s="46"/>
      <c r="C61" s="46"/>
      <c r="D61" s="46"/>
      <c r="E61" s="46"/>
      <c r="F61" s="46"/>
      <c r="G61" s="47"/>
      <c r="H61" s="201"/>
      <c r="I61" s="47"/>
      <c r="J61" s="148"/>
      <c r="K61" s="148"/>
      <c r="L61" s="148"/>
      <c r="M61" s="148"/>
      <c r="N61" s="148"/>
      <c r="O61" s="47"/>
      <c r="P61" s="201"/>
      <c r="Q61" s="47"/>
    </row>
    <row r="62" spans="1:17">
      <c r="A62" s="46"/>
      <c r="B62" s="52"/>
      <c r="C62" s="52"/>
      <c r="D62" s="52"/>
      <c r="E62" s="52"/>
      <c r="F62" s="52"/>
      <c r="G62" s="16"/>
      <c r="H62" s="201"/>
      <c r="I62" s="47"/>
      <c r="J62" s="148"/>
      <c r="K62" s="148"/>
      <c r="L62" s="148"/>
      <c r="M62" s="148"/>
      <c r="N62" s="148"/>
      <c r="O62" s="47"/>
      <c r="P62" s="201"/>
      <c r="Q62" s="47"/>
    </row>
    <row r="63" spans="1:17" ht="18.75">
      <c r="A63" s="46"/>
      <c r="B63" s="53" t="str">
        <f>'REKOD PRESTASI MURID'!K11</f>
        <v>3.0 Membangunkan Sistem Pangkalan Data</v>
      </c>
      <c r="C63" s="12"/>
      <c r="D63" s="12"/>
      <c r="E63" s="12"/>
      <c r="F63" s="12"/>
      <c r="G63" s="12"/>
      <c r="H63" s="48"/>
      <c r="I63" s="47"/>
      <c r="J63" s="53"/>
      <c r="K63" s="12"/>
      <c r="L63" s="12"/>
      <c r="M63" s="12"/>
      <c r="N63" s="12"/>
      <c r="O63" s="12"/>
      <c r="P63" s="11"/>
      <c r="Q63" s="47"/>
    </row>
    <row r="64" spans="1:17">
      <c r="A64" s="46"/>
      <c r="B64" s="36" t="s">
        <v>57</v>
      </c>
      <c r="C64" s="35" t="s">
        <v>73</v>
      </c>
      <c r="D64" s="35" t="s">
        <v>74</v>
      </c>
      <c r="E64" s="35" t="s">
        <v>75</v>
      </c>
      <c r="F64" s="35" t="s">
        <v>76</v>
      </c>
      <c r="G64" s="35" t="s">
        <v>77</v>
      </c>
      <c r="H64" s="35" t="s">
        <v>78</v>
      </c>
      <c r="I64" s="46"/>
      <c r="J64" s="149"/>
      <c r="K64" s="149"/>
      <c r="L64" s="149"/>
      <c r="M64" s="149"/>
      <c r="N64" s="149"/>
      <c r="O64" s="149"/>
      <c r="P64" s="149"/>
      <c r="Q64" s="149"/>
    </row>
    <row r="65" spans="1:17">
      <c r="A65" s="46"/>
      <c r="B65" s="34" t="s">
        <v>72</v>
      </c>
      <c r="C65" s="34">
        <f>COUNTIF('REKOD PRESTASI MURID'!$K12:$K71,1)</f>
        <v>1</v>
      </c>
      <c r="D65" s="34">
        <f>COUNTIF('REKOD PRESTASI MURID'!$K12:$K71,2)</f>
        <v>1</v>
      </c>
      <c r="E65" s="34">
        <f>COUNTIF('REKOD PRESTASI MURID'!$K12:$K71,3)</f>
        <v>1</v>
      </c>
      <c r="F65" s="34">
        <f>COUNTIF('REKOD PRESTASI MURID'!$K12:$K71,4)</f>
        <v>54</v>
      </c>
      <c r="G65" s="34">
        <f>COUNTIF('REKOD PRESTASI MURID'!$K12:$K71,5)</f>
        <v>2</v>
      </c>
      <c r="H65" s="34">
        <f>COUNTIF('REKOD PRESTASI MURID'!$K12:$K71,6)</f>
        <v>1</v>
      </c>
      <c r="I65" s="46"/>
      <c r="J65" s="149"/>
      <c r="K65" s="149"/>
      <c r="L65" s="149"/>
      <c r="M65" s="149"/>
      <c r="N65" s="149"/>
      <c r="O65" s="149"/>
      <c r="P65" s="149"/>
      <c r="Q65" s="149"/>
    </row>
    <row r="66" spans="1:17">
      <c r="A66" s="46"/>
      <c r="B66" s="57"/>
      <c r="C66" s="57"/>
      <c r="D66" s="57"/>
      <c r="E66" s="57"/>
      <c r="F66" s="57"/>
      <c r="G66" s="57"/>
      <c r="H66" s="57"/>
      <c r="I66" s="46"/>
      <c r="J66" s="149"/>
      <c r="K66" s="149"/>
      <c r="L66" s="149"/>
      <c r="M66" s="149"/>
      <c r="N66" s="149"/>
      <c r="O66" s="149"/>
      <c r="P66" s="149"/>
      <c r="Q66" s="149"/>
    </row>
    <row r="67" spans="1:17">
      <c r="A67" s="46"/>
      <c r="B67" s="57"/>
      <c r="C67" s="57"/>
      <c r="D67" s="57"/>
      <c r="E67" s="57"/>
      <c r="F67" s="57"/>
      <c r="G67" s="57"/>
      <c r="H67" s="57"/>
      <c r="I67" s="46"/>
      <c r="J67" s="149"/>
      <c r="K67" s="149"/>
      <c r="L67" s="149"/>
      <c r="M67" s="149"/>
      <c r="N67" s="149"/>
      <c r="O67" s="149"/>
      <c r="P67" s="149"/>
      <c r="Q67" s="149"/>
    </row>
    <row r="68" spans="1:17">
      <c r="A68" s="46"/>
      <c r="B68" s="57"/>
      <c r="C68" s="57"/>
      <c r="D68" s="57"/>
      <c r="E68" s="57"/>
      <c r="F68" s="57"/>
      <c r="G68" s="57"/>
      <c r="H68" s="57"/>
      <c r="I68" s="46"/>
      <c r="J68" s="149"/>
      <c r="K68" s="149"/>
      <c r="L68" s="149"/>
      <c r="M68" s="149"/>
      <c r="N68" s="149"/>
      <c r="O68" s="149"/>
      <c r="P68" s="149"/>
      <c r="Q68" s="46"/>
    </row>
    <row r="69" spans="1:17">
      <c r="A69" s="46"/>
      <c r="B69" s="57"/>
      <c r="C69" s="57"/>
      <c r="D69" s="57"/>
      <c r="E69" s="57"/>
      <c r="F69" s="57"/>
      <c r="G69" s="57"/>
      <c r="H69" s="57"/>
      <c r="I69" s="46"/>
      <c r="J69" s="149"/>
      <c r="K69" s="149"/>
      <c r="L69" s="149"/>
      <c r="M69" s="149"/>
      <c r="N69" s="149"/>
      <c r="O69" s="149"/>
      <c r="P69" s="149"/>
      <c r="Q69" s="46"/>
    </row>
    <row r="70" spans="1:17">
      <c r="A70" s="46"/>
      <c r="B70" s="57"/>
      <c r="C70" s="57"/>
      <c r="D70" s="57"/>
      <c r="E70" s="57"/>
      <c r="F70" s="57"/>
      <c r="G70" s="57"/>
      <c r="H70" s="57"/>
      <c r="I70" s="46"/>
      <c r="J70" s="149"/>
      <c r="K70" s="149"/>
      <c r="L70" s="149"/>
      <c r="M70" s="149"/>
      <c r="N70" s="149"/>
      <c r="O70" s="149"/>
      <c r="P70" s="149"/>
      <c r="Q70" s="46"/>
    </row>
    <row r="71" spans="1:17">
      <c r="A71" s="46"/>
      <c r="B71" s="57"/>
      <c r="C71" s="57"/>
      <c r="D71" s="57"/>
      <c r="E71" s="57"/>
      <c r="F71" s="57"/>
      <c r="G71" s="57"/>
      <c r="H71" s="57"/>
      <c r="I71" s="46"/>
      <c r="J71" s="149"/>
      <c r="K71" s="149"/>
      <c r="L71" s="149"/>
      <c r="M71" s="149"/>
      <c r="N71" s="149"/>
      <c r="O71" s="149"/>
      <c r="P71" s="149"/>
      <c r="Q71" s="46"/>
    </row>
    <row r="72" spans="1:17">
      <c r="A72" s="46"/>
      <c r="B72" s="57"/>
      <c r="C72" s="57"/>
      <c r="D72" s="57"/>
      <c r="E72" s="57"/>
      <c r="F72" s="57"/>
      <c r="G72" s="57"/>
      <c r="H72" s="57"/>
      <c r="I72" s="46"/>
      <c r="J72" s="149"/>
      <c r="K72" s="149"/>
      <c r="L72" s="149"/>
      <c r="M72" s="149"/>
      <c r="N72" s="149"/>
      <c r="O72" s="149"/>
      <c r="P72" s="149"/>
      <c r="Q72" s="46"/>
    </row>
    <row r="73" spans="1:17">
      <c r="A73" s="46"/>
      <c r="B73" s="57"/>
      <c r="C73" s="57"/>
      <c r="D73" s="57"/>
      <c r="E73" s="57"/>
      <c r="F73" s="57"/>
      <c r="G73" s="57"/>
      <c r="H73" s="57"/>
      <c r="I73" s="46"/>
      <c r="J73" s="149"/>
      <c r="K73" s="149"/>
      <c r="L73" s="149"/>
      <c r="M73" s="149"/>
      <c r="N73" s="149"/>
      <c r="O73" s="149"/>
      <c r="P73" s="149"/>
      <c r="Q73" s="46"/>
    </row>
    <row r="74" spans="1:17">
      <c r="A74" s="46"/>
      <c r="B74" s="57"/>
      <c r="C74" s="57"/>
      <c r="D74" s="57"/>
      <c r="E74" s="57"/>
      <c r="F74" s="57"/>
      <c r="G74" s="57"/>
      <c r="H74" s="57"/>
      <c r="I74" s="46"/>
      <c r="J74" s="149"/>
      <c r="K74" s="149"/>
      <c r="L74" s="149"/>
      <c r="M74" s="149"/>
      <c r="N74" s="149"/>
      <c r="O74" s="149"/>
      <c r="P74" s="149"/>
      <c r="Q74" s="46"/>
    </row>
    <row r="75" spans="1:17">
      <c r="A75" s="46"/>
      <c r="B75" s="57"/>
      <c r="C75" s="57"/>
      <c r="D75" s="57"/>
      <c r="E75" s="57"/>
      <c r="F75" s="57"/>
      <c r="G75" s="57"/>
      <c r="H75" s="57"/>
      <c r="I75" s="46"/>
      <c r="J75" s="149"/>
      <c r="K75" s="149"/>
      <c r="L75" s="149"/>
      <c r="M75" s="149"/>
      <c r="N75" s="149"/>
      <c r="O75" s="149"/>
      <c r="P75" s="149"/>
      <c r="Q75" s="46"/>
    </row>
    <row r="76" spans="1:17">
      <c r="A76" s="46"/>
      <c r="B76" s="57"/>
      <c r="C76" s="57"/>
      <c r="D76" s="57"/>
      <c r="E76" s="57"/>
      <c r="F76" s="57"/>
      <c r="G76" s="57"/>
      <c r="H76" s="57"/>
      <c r="I76" s="46"/>
      <c r="J76" s="149"/>
      <c r="K76" s="149"/>
      <c r="L76" s="149"/>
      <c r="M76" s="149"/>
      <c r="N76" s="149"/>
      <c r="O76" s="149"/>
      <c r="P76" s="149"/>
      <c r="Q76" s="46"/>
    </row>
    <row r="77" spans="1:17">
      <c r="A77" s="46"/>
      <c r="B77" s="57"/>
      <c r="C77" s="57"/>
      <c r="D77" s="57"/>
      <c r="E77" s="57"/>
      <c r="F77" s="57"/>
      <c r="G77" s="57"/>
      <c r="H77" s="57"/>
      <c r="I77" s="46"/>
      <c r="J77" s="149"/>
      <c r="K77" s="149"/>
      <c r="L77" s="149"/>
      <c r="M77" s="149"/>
      <c r="N77" s="149"/>
      <c r="O77" s="149"/>
      <c r="P77" s="149"/>
      <c r="Q77" s="46"/>
    </row>
    <row r="78" spans="1:17">
      <c r="A78" s="46"/>
      <c r="B78" s="57"/>
      <c r="C78" s="57"/>
      <c r="D78" s="57"/>
      <c r="E78" s="57"/>
      <c r="F78" s="37" t="s">
        <v>79</v>
      </c>
      <c r="G78" s="38">
        <f>SUM(C65:H65)</f>
        <v>60</v>
      </c>
      <c r="H78" s="37" t="s">
        <v>80</v>
      </c>
      <c r="I78" s="47"/>
      <c r="J78" s="149"/>
      <c r="K78" s="149"/>
      <c r="L78" s="149"/>
      <c r="M78" s="149"/>
      <c r="N78" s="149"/>
      <c r="O78" s="149"/>
      <c r="P78" s="149"/>
      <c r="Q78" s="149"/>
    </row>
    <row r="79" spans="1:17">
      <c r="A79" s="52"/>
      <c r="B79" s="52"/>
      <c r="C79" s="52"/>
      <c r="D79" s="52"/>
      <c r="E79" s="52"/>
      <c r="F79" s="52"/>
      <c r="G79" s="16"/>
      <c r="H79" s="199"/>
      <c r="I79" s="16"/>
      <c r="J79" s="149"/>
      <c r="K79" s="149"/>
      <c r="L79" s="149"/>
      <c r="M79" s="149"/>
      <c r="N79" s="149"/>
      <c r="O79" s="149"/>
      <c r="P79" s="149"/>
      <c r="Q79" s="149"/>
    </row>
    <row r="80" spans="1:17">
      <c r="A80" s="52"/>
      <c r="B80" s="52"/>
      <c r="C80" s="52"/>
      <c r="D80" s="52"/>
      <c r="E80" s="52"/>
      <c r="F80" s="52"/>
      <c r="G80" s="16"/>
      <c r="H80" s="199"/>
      <c r="I80" s="16"/>
      <c r="J80" s="149"/>
      <c r="K80" s="149"/>
      <c r="L80" s="149"/>
      <c r="M80" s="149"/>
      <c r="N80" s="149"/>
      <c r="O80" s="149"/>
      <c r="P80" s="149"/>
      <c r="Q80" s="149"/>
    </row>
    <row r="81" spans="1:17" ht="18.75">
      <c r="A81" s="52"/>
      <c r="B81" s="138" t="s">
        <v>93</v>
      </c>
      <c r="C81" s="139"/>
      <c r="D81" s="139"/>
      <c r="E81" s="139"/>
      <c r="F81" s="139"/>
      <c r="G81" s="139"/>
      <c r="H81" s="140"/>
      <c r="I81" s="16"/>
      <c r="J81" s="149"/>
      <c r="K81" s="149"/>
      <c r="L81" s="149"/>
      <c r="M81" s="149"/>
      <c r="N81" s="149"/>
      <c r="O81" s="149"/>
      <c r="P81" s="149"/>
      <c r="Q81" s="149"/>
    </row>
    <row r="82" spans="1:17">
      <c r="A82" s="46"/>
      <c r="B82" s="36" t="s">
        <v>57</v>
      </c>
      <c r="C82" s="35" t="s">
        <v>73</v>
      </c>
      <c r="D82" s="35" t="s">
        <v>74</v>
      </c>
      <c r="E82" s="35" t="s">
        <v>75</v>
      </c>
      <c r="F82" s="35" t="s">
        <v>76</v>
      </c>
      <c r="G82" s="35" t="s">
        <v>77</v>
      </c>
      <c r="H82" s="35" t="s">
        <v>78</v>
      </c>
      <c r="I82" s="46"/>
      <c r="J82" s="149"/>
      <c r="K82" s="149"/>
      <c r="L82" s="149"/>
      <c r="M82" s="149"/>
      <c r="N82" s="149"/>
      <c r="O82" s="149"/>
      <c r="P82" s="149"/>
      <c r="Q82" s="149"/>
    </row>
    <row r="83" spans="1:17">
      <c r="A83" s="46"/>
      <c r="B83" s="34" t="s">
        <v>72</v>
      </c>
      <c r="C83" s="34">
        <f>COUNTIF('REKOD PRESTASI MURID'!$L12:$L71,1)</f>
        <v>1</v>
      </c>
      <c r="D83" s="34">
        <f>COUNTIF('REKOD PRESTASI MURID'!$L12:$L71,2)</f>
        <v>3</v>
      </c>
      <c r="E83" s="34">
        <f>COUNTIF('REKOD PRESTASI MURID'!$L12:$L71,3)</f>
        <v>44</v>
      </c>
      <c r="F83" s="34">
        <f>COUNTIF('REKOD PRESTASI MURID'!$L12:$L71,4)</f>
        <v>10</v>
      </c>
      <c r="G83" s="34">
        <f>COUNTIF('REKOD PRESTASI MURID'!$L12:$L71,5)</f>
        <v>1</v>
      </c>
      <c r="H83" s="34">
        <f>COUNTIF('REKOD PRESTASI MURID'!$L12:$L71,6)</f>
        <v>1</v>
      </c>
      <c r="I83" s="46"/>
      <c r="J83" s="149"/>
      <c r="K83" s="149"/>
      <c r="L83" s="149"/>
      <c r="M83" s="149"/>
      <c r="N83" s="149"/>
      <c r="O83" s="149"/>
      <c r="P83" s="149"/>
      <c r="Q83" s="149"/>
    </row>
    <row r="84" spans="1:17">
      <c r="A84" s="46"/>
      <c r="B84" s="57"/>
      <c r="C84" s="57"/>
      <c r="D84" s="57"/>
      <c r="E84" s="57"/>
      <c r="F84" s="57"/>
      <c r="G84" s="57"/>
      <c r="H84" s="57"/>
      <c r="I84" s="46"/>
      <c r="J84" s="149"/>
      <c r="K84" s="149"/>
      <c r="L84" s="149"/>
      <c r="M84" s="149"/>
      <c r="N84" s="149"/>
      <c r="O84" s="149"/>
      <c r="P84" s="149"/>
      <c r="Q84" s="149"/>
    </row>
    <row r="85" spans="1:17">
      <c r="A85" s="46"/>
      <c r="B85" s="57"/>
      <c r="C85" s="57"/>
      <c r="D85" s="57"/>
      <c r="E85" s="57"/>
      <c r="F85" s="57"/>
      <c r="G85" s="57"/>
      <c r="H85" s="57"/>
      <c r="I85" s="46"/>
      <c r="J85" s="57"/>
      <c r="K85" s="57"/>
      <c r="L85" s="57"/>
      <c r="M85" s="57"/>
      <c r="N85" s="57"/>
      <c r="O85" s="57"/>
      <c r="P85" s="57"/>
      <c r="Q85" s="46"/>
    </row>
    <row r="86" spans="1:17">
      <c r="A86" s="46"/>
      <c r="B86" s="57"/>
      <c r="C86" s="57"/>
      <c r="D86" s="57"/>
      <c r="E86" s="57"/>
      <c r="F86" s="57"/>
      <c r="G86" s="57"/>
      <c r="H86" s="57"/>
      <c r="I86" s="46"/>
      <c r="J86" s="57"/>
      <c r="K86" s="57"/>
      <c r="L86" s="57"/>
      <c r="M86" s="57"/>
      <c r="N86" s="57"/>
      <c r="O86" s="57"/>
      <c r="P86" s="57"/>
      <c r="Q86" s="46"/>
    </row>
    <row r="87" spans="1:17">
      <c r="A87" s="46"/>
      <c r="B87" s="57"/>
      <c r="C87" s="57"/>
      <c r="D87" s="57"/>
      <c r="E87" s="57"/>
      <c r="F87" s="57"/>
      <c r="G87" s="57"/>
      <c r="H87" s="57"/>
      <c r="I87" s="46"/>
      <c r="J87" s="57"/>
      <c r="K87" s="57"/>
      <c r="L87" s="57"/>
      <c r="M87" s="57"/>
      <c r="N87" s="57"/>
      <c r="O87" s="57"/>
      <c r="P87" s="57"/>
      <c r="Q87" s="46"/>
    </row>
    <row r="88" spans="1:17">
      <c r="A88" s="46"/>
      <c r="B88" s="57"/>
      <c r="C88" s="57"/>
      <c r="D88" s="57"/>
      <c r="E88" s="57"/>
      <c r="F88" s="57"/>
      <c r="G88" s="57"/>
      <c r="H88" s="57"/>
      <c r="I88" s="46"/>
      <c r="J88" s="57"/>
      <c r="K88" s="57"/>
      <c r="L88" s="57"/>
      <c r="M88" s="57"/>
      <c r="N88" s="57"/>
      <c r="O88" s="57"/>
      <c r="P88" s="57"/>
      <c r="Q88" s="46"/>
    </row>
    <row r="89" spans="1:17">
      <c r="A89" s="46"/>
      <c r="B89" s="57"/>
      <c r="C89" s="57"/>
      <c r="D89" s="57"/>
      <c r="E89" s="57"/>
      <c r="F89" s="57"/>
      <c r="G89" s="57"/>
      <c r="H89" s="57"/>
      <c r="I89" s="46"/>
      <c r="J89" s="57"/>
      <c r="K89" s="57"/>
      <c r="L89" s="57"/>
      <c r="M89" s="57"/>
      <c r="N89" s="57"/>
      <c r="O89" s="57"/>
      <c r="P89" s="57"/>
      <c r="Q89" s="46"/>
    </row>
    <row r="90" spans="1:17">
      <c r="A90" s="46"/>
      <c r="B90" s="57"/>
      <c r="C90" s="57"/>
      <c r="D90" s="57"/>
      <c r="E90" s="57"/>
      <c r="F90" s="57"/>
      <c r="G90" s="57"/>
      <c r="H90" s="57"/>
      <c r="I90" s="46"/>
      <c r="J90" s="57"/>
      <c r="K90" s="57"/>
      <c r="L90" s="57"/>
      <c r="M90" s="57"/>
      <c r="N90" s="57"/>
      <c r="O90" s="57"/>
      <c r="P90" s="57"/>
      <c r="Q90" s="46"/>
    </row>
    <row r="91" spans="1:17">
      <c r="A91" s="46"/>
      <c r="B91" s="57"/>
      <c r="C91" s="57"/>
      <c r="D91" s="57"/>
      <c r="E91" s="57"/>
      <c r="F91" s="57"/>
      <c r="G91" s="57"/>
      <c r="H91" s="57"/>
      <c r="I91" s="46"/>
      <c r="J91" s="57"/>
      <c r="K91" s="57"/>
      <c r="L91" s="57"/>
      <c r="M91" s="57"/>
      <c r="N91" s="57"/>
      <c r="O91" s="57"/>
      <c r="P91" s="57"/>
      <c r="Q91" s="46"/>
    </row>
    <row r="92" spans="1:17">
      <c r="A92" s="46"/>
      <c r="B92" s="57"/>
      <c r="C92" s="57"/>
      <c r="D92" s="57"/>
      <c r="E92" s="57"/>
      <c r="F92" s="57"/>
      <c r="G92" s="57"/>
      <c r="H92" s="57"/>
      <c r="I92" s="46"/>
      <c r="J92" s="57"/>
      <c r="K92" s="57"/>
      <c r="L92" s="57"/>
      <c r="M92" s="57"/>
      <c r="N92" s="57"/>
      <c r="O92" s="57"/>
      <c r="P92" s="57"/>
      <c r="Q92" s="46"/>
    </row>
    <row r="93" spans="1:17">
      <c r="A93" s="46"/>
      <c r="B93" s="57"/>
      <c r="C93" s="57"/>
      <c r="D93" s="57"/>
      <c r="E93" s="57"/>
      <c r="F93" s="57"/>
      <c r="G93" s="57"/>
      <c r="H93" s="57"/>
      <c r="I93" s="46"/>
      <c r="J93" s="57"/>
      <c r="K93" s="57"/>
      <c r="L93" s="57"/>
      <c r="M93" s="57"/>
      <c r="N93" s="57"/>
      <c r="O93" s="57"/>
      <c r="P93" s="57"/>
      <c r="Q93" s="46"/>
    </row>
    <row r="94" spans="1:17">
      <c r="A94" s="46"/>
      <c r="B94" s="57"/>
      <c r="C94" s="57"/>
      <c r="D94" s="57"/>
      <c r="E94" s="57"/>
      <c r="F94" s="57"/>
      <c r="G94" s="57"/>
      <c r="H94" s="57"/>
      <c r="I94" s="46"/>
      <c r="J94" s="57"/>
      <c r="K94" s="57"/>
      <c r="L94" s="57"/>
      <c r="M94" s="57"/>
      <c r="N94" s="57"/>
      <c r="O94" s="57"/>
      <c r="P94" s="57"/>
      <c r="Q94" s="46"/>
    </row>
    <row r="95" spans="1:17">
      <c r="A95" s="46"/>
      <c r="B95" s="57"/>
      <c r="C95" s="57"/>
      <c r="D95" s="57"/>
      <c r="E95" s="57"/>
      <c r="F95" s="57"/>
      <c r="G95" s="57"/>
      <c r="H95" s="57"/>
      <c r="I95" s="46"/>
      <c r="J95" s="57"/>
      <c r="K95" s="57"/>
      <c r="L95" s="57"/>
      <c r="M95" s="57"/>
      <c r="N95" s="46"/>
      <c r="O95" s="46"/>
      <c r="P95" s="46"/>
      <c r="Q95" s="46"/>
    </row>
    <row r="96" spans="1:17">
      <c r="A96" s="46"/>
      <c r="B96" s="57"/>
      <c r="C96" s="57"/>
      <c r="D96" s="57"/>
      <c r="E96" s="57"/>
      <c r="F96" s="37" t="s">
        <v>79</v>
      </c>
      <c r="G96" s="38">
        <f>SUM(C83:H83)</f>
        <v>60</v>
      </c>
      <c r="H96" s="37" t="s">
        <v>80</v>
      </c>
      <c r="I96" s="47"/>
      <c r="J96" s="57"/>
      <c r="K96" s="57"/>
      <c r="L96" s="57"/>
      <c r="M96" s="57"/>
      <c r="N96" s="46"/>
      <c r="O96" s="46"/>
      <c r="P96" s="46"/>
      <c r="Q96" s="46"/>
    </row>
    <row r="97" spans="1:17">
      <c r="A97" s="52"/>
      <c r="B97" s="52"/>
      <c r="C97" s="52"/>
      <c r="D97" s="52"/>
      <c r="E97" s="52"/>
      <c r="F97" s="52"/>
      <c r="G97" s="16"/>
      <c r="H97" s="123"/>
      <c r="I97" s="16"/>
      <c r="J97" s="52"/>
      <c r="K97" s="52"/>
      <c r="L97" s="52"/>
      <c r="M97" s="52"/>
      <c r="N97" s="46"/>
      <c r="O97" s="46"/>
      <c r="P97" s="46"/>
      <c r="Q97" s="46"/>
    </row>
    <row r="98" spans="1:17">
      <c r="A98" s="46"/>
      <c r="B98" s="57"/>
      <c r="C98" s="57"/>
      <c r="D98" s="57"/>
      <c r="E98" s="57"/>
      <c r="F98" s="57"/>
      <c r="G98" s="57"/>
      <c r="H98" s="57"/>
      <c r="I98" s="46"/>
      <c r="J98" s="57"/>
      <c r="K98" s="57"/>
      <c r="L98" s="57"/>
      <c r="M98" s="57"/>
      <c r="N98" s="57"/>
      <c r="O98" s="57"/>
      <c r="P98" s="57"/>
      <c r="Q98" s="46"/>
    </row>
    <row r="99" spans="1:17">
      <c r="A99" s="46"/>
      <c r="B99" s="46"/>
      <c r="C99" s="46"/>
      <c r="D99" s="46"/>
      <c r="E99" s="46"/>
      <c r="F99" s="46"/>
      <c r="G99" s="46"/>
      <c r="H99" s="46"/>
      <c r="I99" s="46"/>
      <c r="J99" s="46"/>
      <c r="K99" s="46"/>
      <c r="L99" s="46"/>
      <c r="M99" s="46"/>
      <c r="N99" s="46"/>
      <c r="O99" s="46"/>
      <c r="P99" s="46"/>
      <c r="Q99" s="46"/>
    </row>
    <row r="100" spans="1:17">
      <c r="A100" s="46"/>
      <c r="B100" s="46"/>
      <c r="C100" s="46"/>
      <c r="D100" s="46"/>
      <c r="E100" s="46"/>
      <c r="F100" s="46"/>
      <c r="G100" s="46"/>
      <c r="H100" s="46"/>
      <c r="I100" s="46"/>
      <c r="J100" s="46"/>
      <c r="K100" s="46"/>
      <c r="L100" s="46"/>
      <c r="M100" s="46"/>
      <c r="N100" s="46"/>
      <c r="O100" s="46"/>
      <c r="P100" s="46"/>
      <c r="Q100" s="46"/>
    </row>
    <row r="101" spans="1:17">
      <c r="A101" s="46"/>
      <c r="B101" s="46"/>
      <c r="C101" s="46"/>
      <c r="D101" s="46"/>
      <c r="E101" s="46"/>
      <c r="F101" s="46"/>
      <c r="G101" s="46"/>
      <c r="H101" s="46"/>
      <c r="I101" s="46"/>
      <c r="J101" s="46"/>
      <c r="K101" s="46"/>
      <c r="L101" s="46"/>
      <c r="M101" s="46"/>
      <c r="N101" s="46"/>
      <c r="O101" s="46"/>
      <c r="P101" s="46"/>
      <c r="Q101" s="46"/>
    </row>
    <row r="102" spans="1:17">
      <c r="A102" s="46"/>
      <c r="B102" s="46"/>
      <c r="C102" s="46"/>
      <c r="D102" s="46"/>
      <c r="E102" s="46"/>
      <c r="F102" s="46"/>
      <c r="G102" s="46"/>
      <c r="H102" s="46"/>
      <c r="I102" s="46"/>
      <c r="J102" s="46"/>
      <c r="K102" s="46"/>
      <c r="L102" s="46"/>
      <c r="M102" s="46"/>
      <c r="N102" s="46"/>
      <c r="O102" s="46"/>
      <c r="P102" s="46"/>
      <c r="Q102" s="46"/>
    </row>
    <row r="103" spans="1:17">
      <c r="A103" s="46"/>
      <c r="B103" s="46"/>
      <c r="C103" s="46"/>
      <c r="D103" s="46"/>
      <c r="E103" s="46"/>
      <c r="F103" s="46"/>
      <c r="G103" s="46"/>
      <c r="H103" s="46"/>
      <c r="I103" s="46"/>
      <c r="J103" s="46"/>
      <c r="K103" s="46"/>
      <c r="L103" s="46"/>
      <c r="M103" s="46"/>
      <c r="N103" s="46"/>
      <c r="O103" s="46"/>
      <c r="P103" s="46"/>
      <c r="Q103" s="46"/>
    </row>
    <row r="104" spans="1:17">
      <c r="A104" s="46"/>
      <c r="B104" s="46"/>
      <c r="C104" s="46"/>
      <c r="D104" s="46"/>
      <c r="E104" s="46"/>
      <c r="F104" s="46"/>
      <c r="G104" s="46"/>
      <c r="H104" s="46"/>
      <c r="I104" s="46"/>
      <c r="J104" s="46"/>
      <c r="K104" s="46"/>
      <c r="L104" s="46"/>
      <c r="M104" s="46"/>
      <c r="N104" s="46"/>
      <c r="O104" s="46"/>
      <c r="P104" s="46"/>
      <c r="Q104" s="46"/>
    </row>
    <row r="105" spans="1:17">
      <c r="A105" s="46"/>
      <c r="B105" s="46"/>
      <c r="C105" s="46"/>
      <c r="D105" s="46"/>
      <c r="E105" s="46"/>
      <c r="F105" s="46"/>
      <c r="G105" s="46"/>
      <c r="H105" s="46"/>
      <c r="I105" s="46"/>
      <c r="J105" s="46"/>
      <c r="K105" s="46"/>
      <c r="L105" s="46"/>
      <c r="M105" s="46"/>
      <c r="N105" s="46"/>
      <c r="O105" s="46"/>
      <c r="P105" s="46"/>
      <c r="Q105" s="46"/>
    </row>
    <row r="106" spans="1:17">
      <c r="A106" s="46"/>
      <c r="B106" s="46"/>
      <c r="C106" s="46"/>
      <c r="D106" s="46"/>
      <c r="E106" s="46"/>
      <c r="F106" s="46"/>
      <c r="G106" s="46"/>
      <c r="H106" s="46"/>
      <c r="I106" s="46"/>
      <c r="J106" s="46"/>
      <c r="K106" s="46"/>
      <c r="L106" s="46"/>
      <c r="M106" s="46"/>
      <c r="N106" s="46"/>
      <c r="O106" s="46"/>
      <c r="P106" s="46"/>
      <c r="Q106" s="46"/>
    </row>
    <row r="107" spans="1:17">
      <c r="A107" s="46"/>
      <c r="B107" s="46"/>
      <c r="C107" s="46"/>
      <c r="D107" s="46"/>
      <c r="E107" s="46"/>
      <c r="F107" s="46"/>
      <c r="G107" s="46"/>
      <c r="H107" s="46"/>
      <c r="I107" s="46"/>
      <c r="J107" s="46"/>
      <c r="K107" s="46"/>
      <c r="L107" s="46"/>
      <c r="M107" s="46"/>
      <c r="N107" s="46"/>
      <c r="O107" s="46"/>
      <c r="P107" s="46"/>
      <c r="Q107" s="46"/>
    </row>
    <row r="108" spans="1:17">
      <c r="A108" s="46"/>
      <c r="B108" s="46"/>
      <c r="C108" s="46"/>
      <c r="D108" s="46"/>
      <c r="E108" s="46"/>
      <c r="F108" s="46"/>
      <c r="G108" s="46"/>
      <c r="H108" s="46"/>
      <c r="I108" s="46"/>
      <c r="J108" s="46"/>
      <c r="K108" s="46"/>
      <c r="L108" s="46"/>
      <c r="M108" s="46"/>
      <c r="N108" s="46"/>
      <c r="O108" s="46"/>
      <c r="P108" s="46"/>
      <c r="Q108" s="46"/>
    </row>
    <row r="109" spans="1:17">
      <c r="A109" s="46"/>
      <c r="B109" s="46"/>
      <c r="C109" s="46"/>
      <c r="D109" s="46"/>
      <c r="E109" s="46"/>
      <c r="F109" s="46"/>
      <c r="G109" s="46"/>
      <c r="H109" s="46"/>
      <c r="I109" s="46"/>
      <c r="J109" s="46"/>
      <c r="K109" s="46"/>
      <c r="L109" s="46"/>
      <c r="M109" s="46"/>
      <c r="N109" s="46"/>
      <c r="O109" s="46"/>
      <c r="P109" s="46"/>
      <c r="Q109" s="46"/>
    </row>
    <row r="110" spans="1:17">
      <c r="A110" s="46"/>
      <c r="B110" s="46"/>
      <c r="C110" s="46"/>
      <c r="D110" s="46"/>
      <c r="E110" s="46"/>
      <c r="F110" s="46"/>
      <c r="G110" s="46"/>
      <c r="H110" s="46"/>
      <c r="I110" s="46"/>
      <c r="J110" s="46"/>
      <c r="K110" s="46"/>
      <c r="L110" s="46"/>
      <c r="M110" s="46"/>
      <c r="N110" s="46"/>
      <c r="O110" s="46"/>
      <c r="P110" s="46"/>
      <c r="Q110" s="46"/>
    </row>
    <row r="111" spans="1:17">
      <c r="A111" s="46"/>
      <c r="B111" s="46"/>
      <c r="C111" s="46"/>
      <c r="D111" s="46"/>
      <c r="E111" s="46"/>
      <c r="F111" s="46"/>
      <c r="G111" s="46"/>
      <c r="H111" s="46"/>
      <c r="I111" s="46"/>
      <c r="J111" s="46"/>
      <c r="K111" s="46"/>
      <c r="L111" s="46"/>
      <c r="M111" s="46"/>
      <c r="N111" s="46"/>
      <c r="O111" s="46"/>
      <c r="P111" s="46"/>
      <c r="Q111" s="46"/>
    </row>
    <row r="112" spans="1:17">
      <c r="A112" s="46"/>
      <c r="B112" s="46"/>
      <c r="C112" s="46"/>
      <c r="D112" s="46"/>
      <c r="E112" s="46"/>
      <c r="F112" s="46"/>
      <c r="G112" s="46"/>
      <c r="H112" s="46"/>
      <c r="I112" s="46"/>
      <c r="J112" s="46"/>
      <c r="K112" s="46"/>
      <c r="L112" s="46"/>
      <c r="M112" s="46"/>
      <c r="N112" s="46"/>
      <c r="O112" s="46"/>
      <c r="P112" s="46"/>
      <c r="Q112" s="46"/>
    </row>
    <row r="113" spans="1:17">
      <c r="A113" s="46"/>
      <c r="B113" s="46"/>
      <c r="C113" s="46"/>
      <c r="D113" s="46"/>
      <c r="E113" s="46"/>
      <c r="F113" s="46"/>
      <c r="G113" s="46"/>
      <c r="H113" s="46"/>
      <c r="I113" s="46"/>
      <c r="J113" s="46"/>
      <c r="K113" s="46"/>
      <c r="L113" s="46"/>
      <c r="M113" s="46"/>
      <c r="N113" s="46"/>
      <c r="O113" s="46"/>
      <c r="P113" s="46"/>
      <c r="Q113" s="46"/>
    </row>
    <row r="114" spans="1:17">
      <c r="A114" s="46"/>
      <c r="B114" s="46"/>
      <c r="C114" s="46"/>
      <c r="D114" s="46"/>
      <c r="E114" s="46"/>
      <c r="F114" s="46"/>
      <c r="G114" s="46"/>
      <c r="H114" s="46"/>
      <c r="I114" s="46"/>
      <c r="J114" s="46"/>
      <c r="K114" s="46"/>
      <c r="L114" s="46"/>
      <c r="M114" s="46"/>
      <c r="N114" s="46"/>
      <c r="O114" s="46"/>
      <c r="P114" s="46"/>
      <c r="Q114" s="46"/>
    </row>
    <row r="115" spans="1:17">
      <c r="A115" s="46"/>
      <c r="B115" s="46"/>
      <c r="C115" s="46"/>
      <c r="D115" s="46"/>
      <c r="E115" s="46"/>
      <c r="F115" s="46"/>
      <c r="G115" s="46"/>
      <c r="H115" s="46"/>
      <c r="I115" s="46"/>
      <c r="J115" s="46"/>
      <c r="K115" s="46"/>
      <c r="L115" s="46"/>
      <c r="M115" s="46"/>
      <c r="N115" s="46"/>
      <c r="O115" s="46"/>
      <c r="P115" s="46"/>
      <c r="Q115" s="46"/>
    </row>
    <row r="116" spans="1:17">
      <c r="A116" s="46"/>
      <c r="B116" s="46"/>
      <c r="C116" s="46"/>
      <c r="D116" s="46"/>
      <c r="E116" s="46"/>
      <c r="F116" s="46"/>
      <c r="G116" s="46"/>
      <c r="H116" s="46"/>
      <c r="I116" s="46"/>
      <c r="J116" s="46"/>
      <c r="K116" s="46"/>
      <c r="L116" s="46"/>
      <c r="M116" s="46"/>
      <c r="N116" s="46"/>
      <c r="O116" s="46"/>
      <c r="P116" s="46"/>
      <c r="Q116" s="46"/>
    </row>
    <row r="117" spans="1:17">
      <c r="A117" s="46"/>
      <c r="B117" s="46"/>
      <c r="C117" s="46"/>
      <c r="D117" s="46"/>
      <c r="E117" s="46"/>
      <c r="F117" s="46"/>
      <c r="G117" s="46"/>
      <c r="H117" s="46"/>
      <c r="I117" s="46"/>
      <c r="J117" s="46"/>
      <c r="K117" s="46"/>
      <c r="L117" s="46"/>
      <c r="M117" s="46"/>
      <c r="N117" s="46"/>
      <c r="O117" s="46"/>
      <c r="P117" s="46"/>
      <c r="Q117" s="46"/>
    </row>
    <row r="118" spans="1:17">
      <c r="A118" s="46"/>
      <c r="B118" s="46"/>
      <c r="C118" s="46"/>
      <c r="D118" s="46"/>
      <c r="E118" s="46"/>
      <c r="F118" s="46"/>
      <c r="G118" s="46"/>
      <c r="H118" s="46"/>
      <c r="I118" s="46"/>
      <c r="J118" s="46"/>
      <c r="K118" s="46"/>
      <c r="L118" s="46"/>
      <c r="M118" s="46"/>
      <c r="N118" s="46"/>
      <c r="O118" s="46"/>
      <c r="P118" s="46"/>
      <c r="Q118" s="46"/>
    </row>
    <row r="119" spans="1:17">
      <c r="A119" s="46"/>
      <c r="B119" s="46"/>
      <c r="C119" s="46"/>
      <c r="D119" s="46"/>
      <c r="E119" s="46"/>
      <c r="F119" s="46"/>
      <c r="G119" s="46"/>
      <c r="H119" s="46"/>
      <c r="I119" s="46"/>
      <c r="J119" s="46"/>
      <c r="K119" s="46"/>
      <c r="L119" s="46"/>
      <c r="M119" s="46"/>
      <c r="N119" s="46"/>
      <c r="O119" s="46"/>
      <c r="P119" s="46"/>
      <c r="Q119" s="46"/>
    </row>
    <row r="120" spans="1:17">
      <c r="A120" s="46"/>
      <c r="B120" s="46"/>
      <c r="C120" s="46"/>
      <c r="D120" s="46"/>
      <c r="E120" s="46"/>
      <c r="F120" s="46"/>
      <c r="G120" s="46"/>
      <c r="H120" s="46"/>
      <c r="I120" s="46"/>
      <c r="J120" s="46"/>
      <c r="K120" s="46"/>
      <c r="L120" s="46"/>
      <c r="M120" s="46"/>
      <c r="N120" s="46"/>
      <c r="O120" s="46"/>
      <c r="P120" s="46"/>
      <c r="Q120" s="46"/>
    </row>
    <row r="121" spans="1:17">
      <c r="A121" s="46"/>
      <c r="B121" s="46"/>
      <c r="C121" s="46"/>
      <c r="D121" s="46"/>
      <c r="E121" s="46"/>
      <c r="F121" s="46"/>
      <c r="G121" s="46"/>
      <c r="H121" s="46"/>
      <c r="I121" s="46"/>
      <c r="J121" s="46"/>
      <c r="K121" s="46"/>
      <c r="L121" s="46"/>
      <c r="M121" s="46"/>
      <c r="N121" s="46"/>
      <c r="O121" s="46"/>
      <c r="P121" s="46"/>
      <c r="Q121" s="46"/>
    </row>
    <row r="122" spans="1:17">
      <c r="A122" s="46"/>
      <c r="B122" s="46"/>
      <c r="C122" s="46"/>
      <c r="D122" s="46"/>
      <c r="E122" s="46"/>
      <c r="F122" s="46"/>
      <c r="G122" s="46"/>
      <c r="H122" s="46"/>
      <c r="I122" s="46"/>
      <c r="J122" s="46"/>
      <c r="K122" s="46"/>
      <c r="L122" s="46"/>
      <c r="M122" s="46"/>
      <c r="N122" s="46"/>
      <c r="O122" s="46"/>
      <c r="P122" s="46"/>
      <c r="Q122" s="46"/>
    </row>
    <row r="123" spans="1:17">
      <c r="A123" s="46"/>
      <c r="B123" s="46"/>
      <c r="C123" s="46"/>
      <c r="D123" s="46"/>
      <c r="E123" s="46"/>
      <c r="F123" s="46"/>
      <c r="G123" s="46"/>
      <c r="H123" s="46"/>
      <c r="I123" s="46"/>
      <c r="J123" s="46"/>
      <c r="K123" s="46"/>
      <c r="L123" s="46"/>
      <c r="M123" s="46"/>
      <c r="N123" s="46"/>
      <c r="O123" s="46"/>
      <c r="P123" s="46"/>
      <c r="Q123" s="46"/>
    </row>
    <row r="124" spans="1:17">
      <c r="A124" s="46"/>
      <c r="B124" s="46"/>
      <c r="C124" s="46"/>
      <c r="D124" s="46"/>
      <c r="E124" s="46"/>
      <c r="F124" s="46"/>
      <c r="G124" s="46"/>
      <c r="H124" s="46"/>
      <c r="I124" s="46"/>
      <c r="J124" s="46"/>
      <c r="K124" s="46"/>
      <c r="L124" s="46"/>
      <c r="M124" s="46"/>
      <c r="N124" s="46"/>
      <c r="O124" s="46"/>
      <c r="P124" s="46"/>
      <c r="Q124" s="46"/>
    </row>
    <row r="125" spans="1:17">
      <c r="A125" s="46"/>
      <c r="B125" s="46"/>
      <c r="C125" s="46"/>
      <c r="D125" s="46"/>
      <c r="E125" s="46"/>
      <c r="F125" s="46"/>
      <c r="G125" s="46"/>
      <c r="H125" s="46"/>
      <c r="I125" s="46"/>
      <c r="J125" s="46"/>
      <c r="K125" s="46"/>
      <c r="L125" s="46"/>
      <c r="M125" s="46"/>
      <c r="N125" s="46"/>
      <c r="O125" s="46"/>
      <c r="P125" s="46"/>
      <c r="Q125" s="46"/>
    </row>
    <row r="126" spans="1:17">
      <c r="A126" s="46"/>
      <c r="B126" s="46"/>
      <c r="C126" s="46"/>
      <c r="D126" s="46"/>
      <c r="E126" s="46"/>
      <c r="F126" s="46"/>
      <c r="G126" s="46"/>
      <c r="H126" s="46"/>
      <c r="I126" s="46"/>
      <c r="J126" s="46"/>
      <c r="K126" s="46"/>
      <c r="L126" s="46"/>
      <c r="M126" s="46"/>
      <c r="N126" s="46"/>
      <c r="O126" s="46"/>
      <c r="P126" s="46"/>
      <c r="Q126" s="46"/>
    </row>
    <row r="127" spans="1:17">
      <c r="A127" s="46"/>
      <c r="B127" s="46"/>
      <c r="C127" s="46"/>
      <c r="D127" s="46"/>
      <c r="E127" s="46"/>
      <c r="F127" s="46"/>
      <c r="G127" s="46"/>
      <c r="H127" s="46"/>
      <c r="I127" s="46"/>
      <c r="J127" s="46"/>
      <c r="K127" s="46"/>
      <c r="L127" s="46"/>
      <c r="M127" s="46"/>
      <c r="N127" s="46"/>
      <c r="O127" s="46"/>
      <c r="P127" s="46"/>
      <c r="Q127" s="46"/>
    </row>
    <row r="128" spans="1:17">
      <c r="A128" s="46"/>
      <c r="B128" s="46"/>
      <c r="C128" s="46"/>
      <c r="D128" s="46"/>
      <c r="E128" s="46"/>
      <c r="F128" s="46"/>
      <c r="G128" s="46"/>
      <c r="H128" s="46"/>
      <c r="I128" s="46"/>
      <c r="J128" s="46"/>
      <c r="K128" s="46"/>
      <c r="L128" s="46"/>
      <c r="M128" s="46"/>
      <c r="N128" s="46"/>
      <c r="O128" s="46"/>
      <c r="P128" s="46"/>
      <c r="Q128" s="46"/>
    </row>
    <row r="129" spans="1:17">
      <c r="A129" s="46"/>
      <c r="B129" s="46"/>
      <c r="C129" s="46"/>
      <c r="D129" s="46"/>
      <c r="E129" s="46"/>
      <c r="F129" s="46"/>
      <c r="G129" s="46"/>
      <c r="H129" s="46"/>
      <c r="I129" s="46"/>
      <c r="J129" s="46"/>
      <c r="K129" s="46"/>
      <c r="L129" s="46"/>
      <c r="M129" s="46"/>
      <c r="N129" s="46"/>
      <c r="O129" s="46"/>
      <c r="P129" s="46"/>
      <c r="Q129" s="46"/>
    </row>
  </sheetData>
  <mergeCells count="9">
    <mergeCell ref="H79:H80"/>
    <mergeCell ref="H43:H44"/>
    <mergeCell ref="H61:H62"/>
    <mergeCell ref="P61:P62"/>
    <mergeCell ref="A1:Q4"/>
    <mergeCell ref="H6:H7"/>
    <mergeCell ref="P6:P7"/>
    <mergeCell ref="H25:H26"/>
    <mergeCell ref="P25:P26"/>
  </mergeCells>
  <phoneticPr fontId="40" type="noConversion"/>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dimension ref="A1:C64"/>
  <sheetViews>
    <sheetView topLeftCell="A54" workbookViewId="0">
      <selection activeCell="E62" sqref="E62"/>
    </sheetView>
  </sheetViews>
  <sheetFormatPr defaultRowHeight="13.5"/>
  <sheetData>
    <row r="1" spans="1:3">
      <c r="A1" t="s">
        <v>107</v>
      </c>
    </row>
    <row r="3" spans="1:3">
      <c r="B3" t="s">
        <v>108</v>
      </c>
      <c r="C3" t="s">
        <v>109</v>
      </c>
    </row>
    <row r="4" spans="1:3">
      <c r="B4">
        <v>0</v>
      </c>
      <c r="C4">
        <v>1</v>
      </c>
    </row>
    <row r="5" spans="1:3">
      <c r="B5">
        <v>0.1</v>
      </c>
      <c r="C5">
        <v>1</v>
      </c>
    </row>
    <row r="6" spans="1:3">
      <c r="B6">
        <v>0.2</v>
      </c>
      <c r="C6">
        <v>1</v>
      </c>
    </row>
    <row r="7" spans="1:3">
      <c r="B7">
        <v>0.3</v>
      </c>
      <c r="C7">
        <v>1</v>
      </c>
    </row>
    <row r="8" spans="1:3">
      <c r="B8">
        <v>0.4</v>
      </c>
      <c r="C8">
        <v>1</v>
      </c>
    </row>
    <row r="9" spans="1:3">
      <c r="B9">
        <v>0.5</v>
      </c>
      <c r="C9">
        <v>1</v>
      </c>
    </row>
    <row r="10" spans="1:3">
      <c r="B10">
        <v>0.6</v>
      </c>
      <c r="C10">
        <v>1</v>
      </c>
    </row>
    <row r="11" spans="1:3">
      <c r="B11">
        <v>0.7</v>
      </c>
      <c r="C11">
        <v>1</v>
      </c>
    </row>
    <row r="12" spans="1:3">
      <c r="B12">
        <v>0.8</v>
      </c>
      <c r="C12">
        <v>1</v>
      </c>
    </row>
    <row r="13" spans="1:3">
      <c r="B13">
        <v>0.9</v>
      </c>
      <c r="C13">
        <v>1</v>
      </c>
    </row>
    <row r="14" spans="1:3">
      <c r="B14">
        <v>1</v>
      </c>
      <c r="C14">
        <v>1</v>
      </c>
    </row>
    <row r="15" spans="1:3">
      <c r="B15">
        <v>1.1000000000000001</v>
      </c>
      <c r="C15">
        <v>1</v>
      </c>
    </row>
    <row r="16" spans="1:3">
      <c r="B16">
        <v>1.2</v>
      </c>
      <c r="C16">
        <v>1</v>
      </c>
    </row>
    <row r="17" spans="2:3">
      <c r="B17">
        <v>1.3</v>
      </c>
      <c r="C17">
        <v>1</v>
      </c>
    </row>
    <row r="18" spans="2:3">
      <c r="B18">
        <v>1.4</v>
      </c>
      <c r="C18">
        <v>1</v>
      </c>
    </row>
    <row r="19" spans="2:3">
      <c r="B19">
        <v>1.5</v>
      </c>
      <c r="C19">
        <v>2</v>
      </c>
    </row>
    <row r="20" spans="2:3">
      <c r="B20">
        <v>1.6</v>
      </c>
      <c r="C20">
        <v>2</v>
      </c>
    </row>
    <row r="21" spans="2:3">
      <c r="B21">
        <v>1.7</v>
      </c>
      <c r="C21">
        <v>2</v>
      </c>
    </row>
    <row r="22" spans="2:3">
      <c r="B22">
        <v>1.8</v>
      </c>
      <c r="C22">
        <v>2</v>
      </c>
    </row>
    <row r="23" spans="2:3">
      <c r="B23">
        <v>1.9</v>
      </c>
      <c r="C23">
        <v>2</v>
      </c>
    </row>
    <row r="24" spans="2:3">
      <c r="B24">
        <v>2</v>
      </c>
      <c r="C24">
        <v>2</v>
      </c>
    </row>
    <row r="25" spans="2:3">
      <c r="B25">
        <v>2.1</v>
      </c>
      <c r="C25">
        <v>2</v>
      </c>
    </row>
    <row r="26" spans="2:3">
      <c r="B26">
        <v>2.2000000000000002</v>
      </c>
      <c r="C26">
        <v>2</v>
      </c>
    </row>
    <row r="27" spans="2:3">
      <c r="B27">
        <v>2.2999999999999998</v>
      </c>
      <c r="C27">
        <v>2</v>
      </c>
    </row>
    <row r="28" spans="2:3">
      <c r="B28">
        <v>2.4</v>
      </c>
      <c r="C28">
        <v>2</v>
      </c>
    </row>
    <row r="29" spans="2:3">
      <c r="B29">
        <v>2.5</v>
      </c>
      <c r="C29">
        <v>3</v>
      </c>
    </row>
    <row r="30" spans="2:3">
      <c r="B30">
        <v>2.6</v>
      </c>
      <c r="C30">
        <v>3</v>
      </c>
    </row>
    <row r="31" spans="2:3">
      <c r="B31">
        <v>2.7</v>
      </c>
      <c r="C31">
        <v>3</v>
      </c>
    </row>
    <row r="32" spans="2:3">
      <c r="B32">
        <v>2.8</v>
      </c>
      <c r="C32">
        <v>3</v>
      </c>
    </row>
    <row r="33" spans="2:3">
      <c r="B33">
        <v>2.9</v>
      </c>
      <c r="C33">
        <v>3</v>
      </c>
    </row>
    <row r="34" spans="2:3">
      <c r="B34">
        <v>3</v>
      </c>
      <c r="C34">
        <v>3</v>
      </c>
    </row>
    <row r="35" spans="2:3">
      <c r="B35">
        <v>3.1</v>
      </c>
      <c r="C35">
        <v>3</v>
      </c>
    </row>
    <row r="36" spans="2:3">
      <c r="B36">
        <v>3.2</v>
      </c>
      <c r="C36">
        <v>3</v>
      </c>
    </row>
    <row r="37" spans="2:3">
      <c r="B37">
        <v>3.3</v>
      </c>
      <c r="C37">
        <v>3</v>
      </c>
    </row>
    <row r="38" spans="2:3">
      <c r="B38">
        <v>3.4</v>
      </c>
      <c r="C38">
        <v>3</v>
      </c>
    </row>
    <row r="39" spans="2:3">
      <c r="B39">
        <v>3.5</v>
      </c>
      <c r="C39">
        <v>4</v>
      </c>
    </row>
    <row r="40" spans="2:3">
      <c r="B40">
        <v>3.6</v>
      </c>
      <c r="C40">
        <v>4</v>
      </c>
    </row>
    <row r="41" spans="2:3">
      <c r="B41">
        <v>3.7</v>
      </c>
      <c r="C41">
        <v>4</v>
      </c>
    </row>
    <row r="42" spans="2:3">
      <c r="B42">
        <v>3.8</v>
      </c>
      <c r="C42">
        <v>4</v>
      </c>
    </row>
    <row r="43" spans="2:3">
      <c r="B43">
        <v>3.9</v>
      </c>
      <c r="C43">
        <v>4</v>
      </c>
    </row>
    <row r="44" spans="2:3">
      <c r="B44">
        <v>4</v>
      </c>
      <c r="C44">
        <v>4</v>
      </c>
    </row>
    <row r="45" spans="2:3">
      <c r="B45">
        <v>4.0999999999999996</v>
      </c>
      <c r="C45">
        <v>4</v>
      </c>
    </row>
    <row r="46" spans="2:3">
      <c r="B46">
        <v>4.2</v>
      </c>
      <c r="C46">
        <v>4</v>
      </c>
    </row>
    <row r="47" spans="2:3">
      <c r="B47">
        <v>4.3</v>
      </c>
      <c r="C47">
        <v>4</v>
      </c>
    </row>
    <row r="48" spans="2:3">
      <c r="B48">
        <v>4.4000000000000004</v>
      </c>
      <c r="C48">
        <v>4</v>
      </c>
    </row>
    <row r="49" spans="2:3">
      <c r="B49">
        <v>4.5</v>
      </c>
      <c r="C49">
        <v>5</v>
      </c>
    </row>
    <row r="50" spans="2:3">
      <c r="B50">
        <v>4.5999999999999996</v>
      </c>
      <c r="C50">
        <v>5</v>
      </c>
    </row>
    <row r="51" spans="2:3">
      <c r="B51">
        <v>4.7</v>
      </c>
      <c r="C51">
        <v>5</v>
      </c>
    </row>
    <row r="52" spans="2:3">
      <c r="B52">
        <v>4.8</v>
      </c>
      <c r="C52">
        <v>5</v>
      </c>
    </row>
    <row r="53" spans="2:3">
      <c r="B53">
        <v>4.9000000000000004</v>
      </c>
      <c r="C53">
        <v>5</v>
      </c>
    </row>
    <row r="54" spans="2:3">
      <c r="B54">
        <v>5</v>
      </c>
      <c r="C54">
        <v>5</v>
      </c>
    </row>
    <row r="55" spans="2:3">
      <c r="B55">
        <v>5.0999999999999996</v>
      </c>
      <c r="C55">
        <v>5</v>
      </c>
    </row>
    <row r="56" spans="2:3">
      <c r="B56">
        <v>5.2</v>
      </c>
      <c r="C56">
        <v>5</v>
      </c>
    </row>
    <row r="57" spans="2:3">
      <c r="B57">
        <v>5.3</v>
      </c>
      <c r="C57">
        <v>5</v>
      </c>
    </row>
    <row r="58" spans="2:3">
      <c r="B58">
        <v>5.4</v>
      </c>
      <c r="C58">
        <v>5</v>
      </c>
    </row>
    <row r="59" spans="2:3">
      <c r="B59">
        <v>5.5</v>
      </c>
      <c r="C59">
        <v>6</v>
      </c>
    </row>
    <row r="60" spans="2:3">
      <c r="B60">
        <v>5.6</v>
      </c>
      <c r="C60">
        <v>6</v>
      </c>
    </row>
    <row r="61" spans="2:3">
      <c r="B61">
        <v>5.7</v>
      </c>
      <c r="C61">
        <v>6</v>
      </c>
    </row>
    <row r="62" spans="2:3">
      <c r="B62">
        <v>5.8</v>
      </c>
      <c r="C62">
        <v>6</v>
      </c>
    </row>
    <row r="63" spans="2:3">
      <c r="B63">
        <v>5.9</v>
      </c>
      <c r="C63">
        <v>6</v>
      </c>
    </row>
    <row r="64" spans="2:3">
      <c r="B64">
        <v>6</v>
      </c>
      <c r="C64">
        <v>6</v>
      </c>
    </row>
  </sheetData>
  <phoneticPr fontId="4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REKOD PRESTASI MURID</vt:lpstr>
      <vt:lpstr>LAPORAN MURID (INDIVIDU)</vt:lpstr>
      <vt:lpstr>DATA PERNYATAAN TAHAP PGUASAAN </vt:lpstr>
      <vt:lpstr>GRAF PELAPORAN</vt:lpstr>
      <vt:lpstr>Gred Variation</vt:lpstr>
      <vt:lpstr>'DATA PERNYATAAN TAHAP PGUASAAN '!Print_Area</vt:lpstr>
      <vt:lpstr>'LAPORAN MURID (INDIVIDU)'!Print_Area</vt:lpstr>
      <vt:lpstr>'REKOD PRESTASI MURID'!Print_Area</vt:lpstr>
      <vt:lpstr>'REKOD PRESTASI MURID'!Print_Titles</vt:lpstr>
    </vt:vector>
  </TitlesOfParts>
  <Company>Acer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NG</cp:lastModifiedBy>
  <cp:lastPrinted>2016-01-21T14:19:21Z</cp:lastPrinted>
  <dcterms:created xsi:type="dcterms:W3CDTF">2013-07-10T02:44:08Z</dcterms:created>
  <dcterms:modified xsi:type="dcterms:W3CDTF">2016-07-06T02:56:54Z</dcterms:modified>
</cp:coreProperties>
</file>